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40" windowWidth="9660" windowHeight="5250" activeTab="0"/>
  </bookViews>
  <sheets>
    <sheet name="vypocet" sheetId="1" r:id="rId1"/>
  </sheets>
  <definedNames>
    <definedName name="_xlfn.IFERROR" hidden="1">#NAME?</definedName>
    <definedName name="SpalteVorher">'vypocet'!$C$13</definedName>
    <definedName name="ZeileN">'vypocet'!$C$11</definedName>
    <definedName name="ZeileVorher">'vypocet'!$C$12</definedName>
  </definedNames>
  <calcPr fullCalcOnLoad="1"/>
</workbook>
</file>

<file path=xl/comments1.xml><?xml version="1.0" encoding="utf-8"?>
<comments xmlns="http://schemas.openxmlformats.org/spreadsheetml/2006/main">
  <authors>
    <author>Presch David</author>
  </authors>
  <commentList>
    <comment ref="P13" authorId="0">
      <text>
        <r>
          <rPr>
            <sz val="9"/>
            <rFont val="Tahoma"/>
            <family val="2"/>
          </rPr>
          <t>Pro vystavovací chladničky zadejte vystavovací plochu a ne objem</t>
        </r>
      </text>
    </comment>
  </commentList>
</comments>
</file>

<file path=xl/sharedStrings.xml><?xml version="1.0" encoding="utf-8"?>
<sst xmlns="http://schemas.openxmlformats.org/spreadsheetml/2006/main" count="797" uniqueCount="361">
  <si>
    <t>Energy efficiency class</t>
  </si>
  <si>
    <t>A</t>
  </si>
  <si>
    <t>B</t>
  </si>
  <si>
    <t>C</t>
  </si>
  <si>
    <t>EEI</t>
  </si>
  <si>
    <t>Table coefficient M a. N</t>
  </si>
  <si>
    <t>category</t>
  </si>
  <si>
    <t>M</t>
  </si>
  <si>
    <t>N</t>
  </si>
  <si>
    <t>AEC</t>
  </si>
  <si>
    <t>E24h x 365</t>
  </si>
  <si>
    <t>SAEC</t>
  </si>
  <si>
    <t>Formeln</t>
  </si>
  <si>
    <t>(AEC/SAEC) x 100</t>
  </si>
  <si>
    <t xml:space="preserve">EEI </t>
  </si>
  <si>
    <t>A+++</t>
  </si>
  <si>
    <t>A++</t>
  </si>
  <si>
    <t>A+</t>
  </si>
  <si>
    <t>D</t>
  </si>
  <si>
    <t>E</t>
  </si>
  <si>
    <t>F</t>
  </si>
  <si>
    <t>G</t>
  </si>
  <si>
    <t>siehe Seite 14 labeling.pdf</t>
  </si>
  <si>
    <t>Modell</t>
  </si>
  <si>
    <t>DATENBANK</t>
  </si>
  <si>
    <t>Nutzungsdauer</t>
  </si>
  <si>
    <t>France</t>
  </si>
  <si>
    <t>Sprache</t>
  </si>
  <si>
    <t>Spalte vorher</t>
  </si>
  <si>
    <t>Zeile 1</t>
  </si>
  <si>
    <t>Netto Volumen</t>
  </si>
  <si>
    <t>Berechnungseinstellungen</t>
  </si>
  <si>
    <t>Electricity tariff</t>
  </si>
  <si>
    <t>Stromtarif</t>
  </si>
  <si>
    <t>"Electricity tariff"</t>
  </si>
  <si>
    <r>
      <t>CO</t>
    </r>
    <r>
      <rPr>
        <vertAlign val="subscript"/>
        <sz val="10"/>
        <rFont val="Arial"/>
        <family val="2"/>
      </rPr>
      <t xml:space="preserve">2 </t>
    </r>
    <r>
      <rPr>
        <sz val="10"/>
        <rFont val="Arial"/>
        <family val="2"/>
      </rPr>
      <t>Emissonsfaktor</t>
    </r>
  </si>
  <si>
    <r>
      <t>CO</t>
    </r>
    <r>
      <rPr>
        <vertAlign val="subscript"/>
        <sz val="10"/>
        <rFont val="Arial"/>
        <family val="2"/>
      </rPr>
      <t>2</t>
    </r>
    <r>
      <rPr>
        <sz val="10"/>
        <rFont val="Arial"/>
        <family val="2"/>
      </rPr>
      <t xml:space="preserve"> emission factor</t>
    </r>
  </si>
  <si>
    <r>
      <t>"CO</t>
    </r>
    <r>
      <rPr>
        <vertAlign val="subscript"/>
        <sz val="10"/>
        <rFont val="Arial"/>
        <family val="2"/>
      </rPr>
      <t>2</t>
    </r>
    <r>
      <rPr>
        <sz val="10"/>
        <rFont val="Arial"/>
        <family val="2"/>
      </rPr>
      <t xml:space="preserve"> emission factor"</t>
    </r>
  </si>
  <si>
    <t>Select product type</t>
  </si>
  <si>
    <t>Auswahl des Produkttyps</t>
  </si>
  <si>
    <t>"Select product type"</t>
  </si>
  <si>
    <t>"Net volume"</t>
  </si>
  <si>
    <t>Number of products in same category</t>
  </si>
  <si>
    <t>Anzahl an Produkten derselben Kategorie</t>
  </si>
  <si>
    <t>"Number of products in same category"</t>
  </si>
  <si>
    <t>Service life</t>
  </si>
  <si>
    <t>"Service life"</t>
  </si>
  <si>
    <t>Energy consumption</t>
  </si>
  <si>
    <t>Energy costs</t>
  </si>
  <si>
    <t>Gesamte Ersparnis</t>
  </si>
  <si>
    <t>Energieverbrauch</t>
  </si>
  <si>
    <t>"Energy consumption"</t>
  </si>
  <si>
    <t>Energiekosten</t>
  </si>
  <si>
    <t>"Energy costs"</t>
  </si>
  <si>
    <r>
      <t>CO</t>
    </r>
    <r>
      <rPr>
        <vertAlign val="subscript"/>
        <sz val="10"/>
        <rFont val="Arial"/>
        <family val="2"/>
      </rPr>
      <t>2</t>
    </r>
    <r>
      <rPr>
        <sz val="10"/>
        <rFont val="Arial"/>
        <family val="2"/>
      </rPr>
      <t xml:space="preserve"> emissions</t>
    </r>
  </si>
  <si>
    <r>
      <t>CO</t>
    </r>
    <r>
      <rPr>
        <vertAlign val="subscript"/>
        <sz val="10"/>
        <rFont val="Arial"/>
        <family val="2"/>
      </rPr>
      <t>2</t>
    </r>
    <r>
      <rPr>
        <sz val="10"/>
        <rFont val="Arial"/>
        <family val="2"/>
      </rPr>
      <t xml:space="preserve"> Emissionen</t>
    </r>
  </si>
  <si>
    <r>
      <t>"CO</t>
    </r>
    <r>
      <rPr>
        <vertAlign val="subscript"/>
        <sz val="10"/>
        <rFont val="Arial"/>
        <family val="2"/>
      </rPr>
      <t>2</t>
    </r>
    <r>
      <rPr>
        <sz val="10"/>
        <rFont val="Arial"/>
        <family val="2"/>
      </rPr>
      <t xml:space="preserve"> emissions"</t>
    </r>
  </si>
  <si>
    <t>"Energy Class"</t>
  </si>
  <si>
    <t>Auswahl:</t>
  </si>
  <si>
    <t>topprodukte</t>
  </si>
  <si>
    <t>Mittelwert</t>
  </si>
  <si>
    <t>Tipplink</t>
  </si>
  <si>
    <t>[-]</t>
  </si>
  <si>
    <t>EEI &lt; 10</t>
  </si>
  <si>
    <r>
      <t xml:space="preserve">15 </t>
    </r>
    <r>
      <rPr>
        <sz val="10"/>
        <rFont val="Calibri"/>
        <family val="2"/>
      </rPr>
      <t>≤</t>
    </r>
    <r>
      <rPr>
        <sz val="11.5"/>
        <rFont val="Arial"/>
        <family val="2"/>
      </rPr>
      <t xml:space="preserve"> </t>
    </r>
    <r>
      <rPr>
        <sz val="10"/>
        <rFont val="Arial"/>
        <family val="2"/>
      </rPr>
      <t>EEI &lt; 20</t>
    </r>
  </si>
  <si>
    <t>20 ≤ EEI &lt; 30</t>
  </si>
  <si>
    <t>30 ≤ EEI &lt; 40</t>
  </si>
  <si>
    <t>40 ≤ EEI &lt; 55</t>
  </si>
  <si>
    <t>55 ≤ EEI &lt; 75</t>
  </si>
  <si>
    <t>75 ≤ EEI &lt; 85</t>
  </si>
  <si>
    <t>85 ≤ EEI &lt; 95</t>
  </si>
  <si>
    <t>95 ≤ EEI &lt; 115</t>
  </si>
  <si>
    <t>10 ≤ EEI &lt; 15</t>
  </si>
  <si>
    <t>Tabelle EEI</t>
  </si>
  <si>
    <t>"Tip-Link"</t>
  </si>
  <si>
    <t>tip-Link</t>
  </si>
  <si>
    <t>Germany</t>
  </si>
  <si>
    <t>Italy</t>
  </si>
  <si>
    <t>Portugal</t>
  </si>
  <si>
    <t>Sweden</t>
  </si>
  <si>
    <t>EU</t>
  </si>
  <si>
    <t>„Find efficient Storage Freezers 1 - door online“</t>
  </si>
  <si>
    <t>„Find efficient Storage Freezers 2 - doors online“</t>
  </si>
  <si>
    <t>„Find efficient Storage Counter Freezers online“</t>
  </si>
  <si>
    <t>"Finde effiziente Lager-Tiefkühlgeräte (Unterbau) online"</t>
  </si>
  <si>
    <t>"Finde effiziente Lager-Tiefkühlschränke 1-türig online"</t>
  </si>
  <si>
    <t>"„Find efficient Storage Counter Freezers online“"</t>
  </si>
  <si>
    <t>"„Find efficient Storage Freezers 1 - door online“"</t>
  </si>
  <si>
    <t>"„Find efficient Storage Freezers 2 - doors online“"</t>
  </si>
  <si>
    <t>Diagramm - Beschriftungen:</t>
  </si>
  <si>
    <t>Austria</t>
  </si>
  <si>
    <t>CH_DE</t>
  </si>
  <si>
    <t>CH_FR</t>
  </si>
  <si>
    <t>CH_IT</t>
  </si>
  <si>
    <t>"Finde effiziente Lager-Tiefkühlschränke 2 - türig online"</t>
  </si>
  <si>
    <t>"Finde effiziente Lager-Tiefkühlschränke 1 - türig online"</t>
  </si>
  <si>
    <t>http://www.pro-cold.eu/</t>
  </si>
  <si>
    <t>http://www.topprodukte.at/</t>
  </si>
  <si>
    <t>Kaufpreis</t>
  </si>
  <si>
    <t>purchase price</t>
  </si>
  <si>
    <t>"purchase price"</t>
  </si>
  <si>
    <t>Hilfsrechnung Kosten für Diagramm:</t>
  </si>
  <si>
    <t>Topprodukt</t>
  </si>
  <si>
    <t>Bestehendes Prod.</t>
  </si>
  <si>
    <t>Beschreibung:</t>
  </si>
  <si>
    <t>Description:</t>
  </si>
  <si>
    <t xml:space="preserve">
This is a SVERWEIS-database - here the tool faetches the necessary labels or units - which are country-dependent. For the English u. German-speaking countries, the labels have been defined. For the other remaining countries (eg Italy, France, etc.) always the English term was deposited under quotation marks in the database as a free variable parameter - these can be changed to the SVERWEIS-database to the correct language by the partner himself...</t>
  </si>
  <si>
    <t xml:space="preserve">
Dies ist die SVERWEIS-Datenbank - hier holt sich das Tool die benötigten Beschriftungen bzw. Einheiten - welche länderabhängig sind. Für die englisch u. deutssprachigen Länder sind die Bezeichungen schon festgelegt.
Für die anderen noch ausstehenen Länder (z.B. Iatlien, Frankreich, usw.) wurde als Platzhalter immer der englische Begriff unter Anführungszeichen in der Datenbank hinterlegt - dieser kann dann durch den jweiligen Partner selber in der SVERWEIS Datenbank auf die richtige Sprache umgeändert werden...</t>
  </si>
  <si>
    <t>Geräte</t>
  </si>
  <si>
    <t>http://www.pro-cold.eu/english/storage-freezers/storage-counter-freezers-2.html</t>
  </si>
  <si>
    <t>http://www.pro-cold.eu/english/storage-freezers/storage-freezers-1-door-2.html</t>
  </si>
  <si>
    <t>http://www.pro-cold.eu/english/storage-freezers/storage-freezers-2-doors-2.html</t>
  </si>
  <si>
    <t>http://www.topprodukte.at/de/Products-Lists/topproductscat1/188/topproductscat2/541/topproductscat3/546/topprodukte_sort_listing/x/topprodukte_sort_direction/x/topprodukte_how_many_ds/1.html</t>
  </si>
  <si>
    <t>http://www.topprodukte.at/de/Products-Lists/topproductscat1/188/topproductscat2/541/topproductscat3/547/topprodukte_sort_listing/x/topprodukte_sort_direction/x/topprodukte_how_many_ds/1.html</t>
  </si>
  <si>
    <t>http://www.topprodukte.at/de/Products-Lists/topproductscat1/188/topproductscat2/541/topproductscat3/548/topprodukte_sort_listing/x/topprodukte_sort_direction/x/topprodukte_how_many_ds/1.html</t>
  </si>
  <si>
    <t>Freezers</t>
  </si>
  <si>
    <t>Refrigerators</t>
  </si>
  <si>
    <r>
      <t xml:space="preserve">Tip-links: different languages - </t>
    </r>
    <r>
      <rPr>
        <b/>
        <sz val="10"/>
        <rFont val="Arial"/>
        <family val="2"/>
      </rPr>
      <t>1 door</t>
    </r>
  </si>
  <si>
    <r>
      <t xml:space="preserve">Tip-links: different languages - </t>
    </r>
    <r>
      <rPr>
        <b/>
        <sz val="10"/>
        <rFont val="Arial"/>
        <family val="2"/>
      </rPr>
      <t>counter</t>
    </r>
  </si>
  <si>
    <r>
      <t xml:space="preserve">Tip-links: different languages - </t>
    </r>
    <r>
      <rPr>
        <b/>
        <sz val="10"/>
        <rFont val="Arial"/>
        <family val="2"/>
      </rPr>
      <t>2 doors</t>
    </r>
  </si>
  <si>
    <t>http://www.topten.ch/deutsch/gewerbegeraete/lager-gefriergeraete/lager-gefrierschraenke-unterbau.html</t>
  </si>
  <si>
    <t>http://www.topten.ch/deutsch/gewerbegeraete/lager-gefriergeraete/lager-gefrierschraenke-1-tuerig.html</t>
  </si>
  <si>
    <t>http://www.topten.ch/deutsch/gewerbegeraete/lager-gefriergeraete/lager-gefrierschraenke-2-tuerig.html</t>
  </si>
  <si>
    <t>http://www.topten.ch/francais/froids-professionnels/congelateurs/congelateurs-sous-plan.html</t>
  </si>
  <si>
    <t>http://www.topten.ch/francais/froids-professionnels/congelateurs/congelateurs-1-porte.html</t>
  </si>
  <si>
    <t>http://www.topten.ch/francais/froids-professionnels/congelateurs/congelateurs-2-portes.html</t>
  </si>
  <si>
    <t>Input product data</t>
  </si>
  <si>
    <t>Input Produktdaten</t>
  </si>
  <si>
    <t>"Input product data"</t>
  </si>
  <si>
    <t>Jahresenergieverbrauch (AEC = TEC * 365)</t>
  </si>
  <si>
    <t>Your product</t>
  </si>
  <si>
    <t>Ihr Produkt</t>
  </si>
  <si>
    <t>"Your product"</t>
  </si>
  <si>
    <t>Your product (price)</t>
  </si>
  <si>
    <t>Ihr Produkt (Preis)</t>
  </si>
  <si>
    <t>"Your product (price)"</t>
  </si>
  <si>
    <t>Your product(s)</t>
  </si>
  <si>
    <t>Ihr(e) Produkt(e)</t>
  </si>
  <si>
    <t>"Your product(s)"</t>
  </si>
  <si>
    <t>Info:</t>
  </si>
  <si>
    <t xml:space="preserve">0,666 (gemäß Ecoinvent 3.01)
 </t>
  </si>
  <si>
    <t>0,12</t>
  </si>
  <si>
    <t>0,20</t>
  </si>
  <si>
    <t>Graue Emissionen</t>
  </si>
  <si>
    <t>Graue CO2 Emissionen</t>
  </si>
  <si>
    <t>Grey CO2 emissions</t>
  </si>
  <si>
    <t>"Grey CO2 emissions"</t>
  </si>
  <si>
    <t>"füge länderspezifischen Wert hier ein"</t>
  </si>
  <si>
    <t>"add country specific value here"</t>
  </si>
  <si>
    <t>Kaufpreis - Produkt(e)</t>
  </si>
  <si>
    <t>purchase price - product(s)</t>
  </si>
  <si>
    <t>"purchase price - product(s)"</t>
  </si>
  <si>
    <t>Eiscremetruhen</t>
  </si>
  <si>
    <t>Getränkekühler</t>
  </si>
  <si>
    <t>(M + N x Vn) x 365</t>
  </si>
  <si>
    <t>Ice Creme Freezers</t>
  </si>
  <si>
    <t>Rio H125S R600a/R290</t>
  </si>
  <si>
    <t>Nucab CC 300</t>
  </si>
  <si>
    <t>GTE3000</t>
  </si>
  <si>
    <t>Rio H125G R600a/R290</t>
  </si>
  <si>
    <t>Nucab VT 300</t>
  </si>
  <si>
    <t>Rio S125 R600a</t>
  </si>
  <si>
    <t>Nucab AT 300</t>
  </si>
  <si>
    <t>GTE3002</t>
  </si>
  <si>
    <t>GTI3053</t>
  </si>
  <si>
    <t>http://www.topten.eu/english/professional-refrigerators/ice-cream-freezers.html</t>
  </si>
  <si>
    <r>
      <t xml:space="preserve">Tip-links: different languages - </t>
    </r>
    <r>
      <rPr>
        <b/>
        <sz val="10"/>
        <rFont val="Arial"/>
        <family val="2"/>
      </rPr>
      <t>ice creme freezers</t>
    </r>
  </si>
  <si>
    <t>http://www.topprodukte.at/de/Products-Lists/topproductscat1/188/topproductscat2/540/topproductscat3/549/topprodukte_sort_listing/x/topprodukte_sort_direction/x/topprodukte_how_many_ds/1.html</t>
  </si>
  <si>
    <t>http://www.topten.ch/deutsch/gewerbegeraete/glace-truhen.html</t>
  </si>
  <si>
    <t>http://www.topten.ch/francais/froids-professionnels/coffres-a-cremes-glacees.html</t>
  </si>
  <si>
    <t xml:space="preserve">Net volume or total display area </t>
  </si>
  <si>
    <t>Netto Volumen oder Gesamtaustellungsfläche</t>
  </si>
  <si>
    <t xml:space="preserve">"Net volume or total display area" </t>
  </si>
  <si>
    <t>Chilled Display Cabinets with doors</t>
  </si>
  <si>
    <t>Baverage Coolers</t>
  </si>
  <si>
    <t>Alaska VBN MT 120 Green Q</t>
  </si>
  <si>
    <t>Clipper VBN MT Slim 100 Green Q</t>
  </si>
  <si>
    <t>Alaska VBN 120 Green Q</t>
  </si>
  <si>
    <t>Clipper BVN Slim 100 Green Q</t>
  </si>
  <si>
    <t>ICOOL 500 C (R290)</t>
  </si>
  <si>
    <t>FKvsl 4113</t>
  </si>
  <si>
    <t>BCDv 4313</t>
  </si>
  <si>
    <t>Milan 600H</t>
  </si>
  <si>
    <t>ICOOL 800 C (R290)</t>
  </si>
  <si>
    <t>ECOfria 372</t>
  </si>
  <si>
    <t>FKUv 1610</t>
  </si>
  <si>
    <t>Monaco 900 H</t>
  </si>
  <si>
    <t>E3/22GMU84</t>
  </si>
  <si>
    <t>E3/222GMU84</t>
  </si>
  <si>
    <t>Oslo 1350H</t>
  </si>
  <si>
    <t>E3/2222GMU84</t>
  </si>
  <si>
    <t>http://www.topten.eu/english/professional-refrigerators/beverage-coolers-1.html</t>
  </si>
  <si>
    <t>http://www.topprodukte.at/de/Products-Lists/topproductscat1/188/topproductscat2/540/topproductscat3/545/topprodukte_sort_listing/x/topprodukte_sort_direction/x/topprodukte_how_many_ds/1.html</t>
  </si>
  <si>
    <t>http://www.topten.ch/deutsch/gewerbegeraete/glastuer-kuehlschraenke-1-tuerig.html</t>
  </si>
  <si>
    <t>http://www.topten.ch/francais/froids-professionnels/refrigerateurs-avec-porte-en-verre.html</t>
  </si>
  <si>
    <t>http://www.topten.eu/english/professional-refrigerators/vertical-chilled-display-cabinets-with-doors.html</t>
  </si>
  <si>
    <t>„Find efficient ice cream freezers online“</t>
  </si>
  <si>
    <t>"Finde effiziente Eiscremetruhen online"</t>
  </si>
  <si>
    <t>"Finde effiziente Getränkekühler online"</t>
  </si>
  <si>
    <t>t CO2e/Gerät</t>
  </si>
  <si>
    <t>Chilled display cabinets</t>
  </si>
  <si>
    <t>Kühlregale</t>
  </si>
  <si>
    <t xml:space="preserve">Kühlregale </t>
  </si>
  <si>
    <t>Topten product(s)</t>
  </si>
  <si>
    <t xml:space="preserve">Topten Produkt(e) </t>
  </si>
  <si>
    <t>"Topten product(s)"</t>
  </si>
  <si>
    <t>Topten product (price)</t>
  </si>
  <si>
    <t>Topten Produkt (Preis)</t>
  </si>
  <si>
    <t>"Topten product (price)"</t>
  </si>
  <si>
    <t>Topten product</t>
  </si>
  <si>
    <t>Topten Produkt</t>
  </si>
  <si>
    <t>"Topten product"</t>
  </si>
  <si>
    <t>„Finde effiziente Kühlregale online“</t>
  </si>
  <si>
    <t>Professional display cabinets</t>
  </si>
  <si>
    <t>Total savings</t>
  </si>
  <si>
    <t>"Total savings"</t>
  </si>
  <si>
    <t>Calculation settings</t>
  </si>
  <si>
    <t>"Calculation settings"</t>
  </si>
  <si>
    <t>Energy efficiency index</t>
  </si>
  <si>
    <t>Energieeffizienzindex</t>
  </si>
  <si>
    <t>"Energy efficiency index"</t>
  </si>
  <si>
    <t>Energy class</t>
  </si>
  <si>
    <t>Energieeffizienzklasse</t>
  </si>
  <si>
    <t>Professionelle Kühlregale</t>
  </si>
  <si>
    <t>"Professional display cabinets"</t>
  </si>
  <si>
    <t>Comparison to topten product(s) over life time</t>
  </si>
  <si>
    <t>Vergleich zu dem/den Topprodukt(en) bezogen auf die Lebensdauer</t>
  </si>
  <si>
    <t>Vergleich zu dem/den topten Produkt(en) bezogen auf die Lebensdauer</t>
  </si>
  <si>
    <t>"Comparison to topten product(s) over life time"</t>
  </si>
  <si>
    <t>Topprodukt (Preis)</t>
  </si>
  <si>
    <t xml:space="preserve">Topprodukt(e) </t>
  </si>
  <si>
    <t>Ice cream freezers</t>
  </si>
  <si>
    <t>Beverage coolers</t>
  </si>
  <si>
    <t>€/kWh</t>
  </si>
  <si>
    <t>CHF/kWh</t>
  </si>
  <si>
    <t>SEK/kWh</t>
  </si>
  <si>
    <t>years</t>
  </si>
  <si>
    <t>Jahre</t>
  </si>
  <si>
    <t>"years"</t>
  </si>
  <si>
    <t>€</t>
  </si>
  <si>
    <t>CHF</t>
  </si>
  <si>
    <t>SEK</t>
  </si>
  <si>
    <t>Annual energy consumption (AEC = TEC * 365)</t>
  </si>
  <si>
    <t>"Annual energy consumption (AEC = TEC * 365)"</t>
  </si>
  <si>
    <t>„Find efficient beverage Coolers online“</t>
  </si>
  <si>
    <t>„Find efficient chilled display cabinets online“</t>
  </si>
  <si>
    <t>Total energy costs - topten product(s) vs. actual product(s)</t>
  </si>
  <si>
    <t>Gesamt Energiekosten - Topprodukt(e) vs. bestehende(s) Produkt(e)</t>
  </si>
  <si>
    <t>Gesamt Energiekosten - Topten Produkt(e) vs. bestehende(s) Produkt(e)</t>
  </si>
  <si>
    <t>"Total energy costs - topten product(s) vs. actual product(s)"</t>
  </si>
  <si>
    <t>Gesamt Energiekosten - topten Produkt(e) vs. bestehende(s) Produkt(e)</t>
  </si>
  <si>
    <t>in €</t>
  </si>
  <si>
    <t>in CHF</t>
  </si>
  <si>
    <t>in SEK</t>
  </si>
  <si>
    <r>
      <t>Tip-links: different languages - b</t>
    </r>
    <r>
      <rPr>
        <b/>
        <sz val="10"/>
        <rFont val="Arial"/>
        <family val="2"/>
      </rPr>
      <t>everage voolers</t>
    </r>
  </si>
  <si>
    <r>
      <t>Tip-links: different languages -</t>
    </r>
    <r>
      <rPr>
        <b/>
        <sz val="10"/>
        <rFont val="Arial"/>
        <family val="2"/>
      </rPr>
      <t xml:space="preserve"> chilled display cabinets</t>
    </r>
  </si>
  <si>
    <t>"Add country specific value here"</t>
  </si>
  <si>
    <t>"Füge länderspezifischen Wert hier ein"</t>
  </si>
  <si>
    <t>L / m²</t>
  </si>
  <si>
    <r>
      <t>kg CO</t>
    </r>
    <r>
      <rPr>
        <vertAlign val="subscript"/>
        <sz val="10"/>
        <rFont val="Arial"/>
        <family val="2"/>
      </rPr>
      <t>2</t>
    </r>
    <r>
      <rPr>
        <sz val="10"/>
        <rFont val="Arial"/>
        <family val="0"/>
      </rPr>
      <t>/kWh</t>
    </r>
  </si>
  <si>
    <t>kWh</t>
  </si>
  <si>
    <t>t</t>
  </si>
  <si>
    <t xml:space="preserve">Short description:
This tool is designed to help the buyers to save on the purchase of new refrigerators and freezers (mainly in the commercial sector), energy and costs.
What follows is a short step by step guide:
To enable a cost comparison between the existing refrigerators and the new energy efficient devices  - the tool needs some input data (cells with gray background!)
1) The first thing is to select the right country with the help of a drop down menu (eg Austria) - so that the language can be set automatically
2) Select the existing refrigerator or freezer with the help of the dorp down menu (eg ice cream freezers)
3) Fill in the Country-specific tariff and CO2 emission factor (eg 0.44 kgCO2/kWh)
4) Fill in the nominal volume of the respective refrigerator or freezer (eg 315 L) - also possible with the slider. If you use chilled display cabinets you have to fill in the total display area instead of the nominal volume in m² (eg 2,02 m²)
5) Add the anual energy consumption in kWh/a (eg 1533 kWh/a) - also possible with the slider
6) Possibility to enter several products of the same category (eg 3x ice cream freezers)
7) Entering the service life of your device (eg 8 years)
8) Option to indicate the purchase prices of the existing and the new efficient device (eg € 1,000 - € or 1200 €)
With this information, the tool can calculate the total cost of ownership and gives out the result in the green highlighted cell (this is also illustrated in the graph). The total energy saved and the CO2 emissions related to the service life are also calculated by the tool (cells with green background). Using the tip-links, you can instantly find the most efficient devices for the selected product category
</t>
  </si>
  <si>
    <t>Kurzbeschreibung:
Dieses Rechentool soll dem Einkäufer helfen, bei der Anschaffung neuer Kühl- und Gefriergeräte (vorwiegend im gewerblichen Bereich), Energie und Kosten zu sparen.
Es folgt nun eine kurze Schritt-für-Schritt-Anleitung:
Um einen Kostenvergleich zwischen den im Unternehmen bestehenden Kühlgeräten und den neu anzuschaffenden, energieeffizienten Geräten ermöglichen zu können, benötigt das Tool einige Inputdaten (grau hinterlegten Felder!)
1) Als erstes muss das jeweilige Land über das Dropdown-Menü ausgewählt werden (z.B. Austria) - damit wir automatisch die Sprache eingestellt
2) Auswählen des im Bestand vorhandenen Kühl- bzw. Gefriergeräts über das Dropdownmenü (z.B. Eiscremetruhen)
3) Länderabhängigen Stromtarif und CO2 Emissionsfaktor angeben (z.B. 0,44 kgCO2/kWh)
4) Angabe des Nettovolumens des jeweiligen Kühl- bzw. Gefriergeräts (z.B. 315 L) - auch mit dem Schieber möglich. Wenn die Produktkategorie Kühlregale verwendet wird muss statt dem Nettovolumen die "total display area" in m² eingegeben werden (eg 2,02 m²)
5) Angabe des Jahresnergieverbauchs in kWh/a des Geräts (z.B. 1533 kWh/a) - auch mit dem Schieber möglich
6) Möglichkeit zur Eingabe mehrerer Produkte der selben Kategorie (z.B. 3x Eiscremetruhen)
7) Eingabe der gesamten Nutzungdauer des Geräts (z.B. 8 Jahre)
8) Möglichkeit zur Angabe der Kaufpreise des bestehenden bzw. des neu anzuschaffenden Geräts (z.B. € 1.000,--  € bzw. 1200 €)
Mit diesen Angaben kann das Tool die Total Cost of Ownership berechnen und gibt das Ergebnis in der grün hinterlegten Zelle aus (dies wird auch in einem Diagramm veranschaulicht).
Auch die gesamte eingesparte Energie und die CO2 Emissionen bezogen auf die Nutzungdauer berechnet dieses Tool (grün hintelegte Zellen). Mithilfe des Tipplinks können Sie sofort für die ausgewählte Produktkategorie die effizientesten Geräte finden.</t>
  </si>
  <si>
    <t>Kurzbeschreibung:
Dieses Rechentool soll dem Einkäufer helfen, bei der Anschaffung neuer Kühl- und Gefriergeräte (vorwiegend im gewerblichen Bereich), Energie und Kosten zu sparen.
Es folgt nun eine kurze Schritt-für-Schritt-Anleitung:
Um einen Kostenvergleich zwischen den im Unternehmen bestehenden Kühlgeräten und den neu anzuschaffenden, energieeffizienten Geräten ermöglichen zu können, benötigt das Tool einige Inputdaten (grau hinterlegten Felder!)
1) Als erstes muss das jeweilige Land über das Dropdown-Menü ausgewählt werden (z.B. Austria) - damit wir automatisch die Sprache eingestellt
2) Auswählen des im Bestand vorhandenen Kühl- bzw. Gefriergeräts über das Dropdownmenü (z.B. Eiscremetruhen)
3) Länderabhängigen Stromtarif und CO2 Emissionsfaktor angeben (z.B. 0,44 kgCO2/kWh)
4) Angabe des Nettovolumens des jeweiligen Kühl- bzw. Gefriergeräts (z.B. 315 L) - auch mit dem Schieber möglich
5) Angabe des Jahresnergieverbauchs in kWh/a des Geräts (z.B. 1533 kWh/a) - auch mit dem Schieber möglich. Wenn die Produktkategorie Kühlregale verwendet wird muss statt dem Nettovolumen die "total display area" in m² eingegeben werden (eg 2,02 m²)
6) Möglichkeit zur Eingabe mehrerer Produkte der selben Kategorie (z.B. 3x Eiscremetruhen)
7) Eingabe der gesamten Nutzungdauer des Geräts (z.B. 8 Jahre)
8) Möglichkeit zur Angabe der Kaufpreise des bestehenden bzw. des neu anzuschaffenden Geräts (z.B. € 1.000,--  € bzw. 1200 €)
Mit diesen Angaben kann das Tool die Total Cost of Ownership berechnen und gibt das Ergebnis in der grün hinterlegten Zelle aus (dies wird auch in einem Diagramm veranschaulicht).
Auch die gesamte eingesparte Energie und die CO2 Emissionen bezogen auf die Nutzungdauer berechnet dieses Tool (grün hintelegte Zellen). Mithilfe des Tipplinks können Sie sofort für die ausgewählte Produktkategorie die effizientesten Geräte finden.</t>
  </si>
  <si>
    <t>Short description:
This tool is designed to help the buyers to save on the purchase of new refrigerators and freezers (mainly in the commercial sector), energy and costs.
What follows is a short step by step guide:
To enable a cost comparison between the existing refrigerators and the new energy efficient devices  - the tool needs some input data (cells with gray background!)
1) The first thing is to select the right country with the help of a drop down menu (eg Austria) - so that the language can be set automatically
2) Select the existing refrigerator or freezer with the help of the dorp down menu (eg ice cream freezers) 
3) Fill in the Country-specific tariff and CO2 emission factor (eg 0.44 kgCO2/kWh)
4) Fill in the nominal volume of the respective refrigerator or freezer (eg 315 L) - also possible with the slider. If you use chilled display cabinets you have to fill in the total display area instead of the nominal volume in m² (eg 2,02 m²)
5) Add the anual energy consumption in kWh/a (eg 1533 kWh/a) - also possible with the slider
6) Possibility to enter several products of the same category (eg 3x ice cream freezers)
7) Entering the service life of your device (eg 8 years)
8) Option to indicate the purchase prices of the existing and the new efficient device (eg € 1,000 - € or 1200 €)
With this information, the tool can calculate the total cost of ownership and gives out the result in the green highlighted cell (this is also illustrated in the graph). The total energy saved and the CO2 emissions related to the service life are also calculated by the tool (cells with green background). Using the tip-links, you can instantly find the most efficient devices for the selected product category</t>
  </si>
  <si>
    <t xml:space="preserve">Short description:
This tool is designed to help the buyers to save on the purchase of new refrigerators and freezers (mainly in the commercial sector), energy and costs.
What follows is a short step by step guide:
To enable a cost comparison between the existing refrigerators and the new energy efficient devices  - the tool needs some input data (cells with gray background!)
1) The first thing is to select the right country with the help of a drop down menu (eg Austria) - so that the language can be set automatically
2) Select the existing refrigerator or freezer with the help of the dorp down menu (eg ice cream freezers) 
3) Fill in the Country-specific tariff and CO2 emission factor (eg 0.44 kgCO2/kWh)
4) Fill in the nominal volume of the respective refrigerator or freezer (eg 315 L) - also possible with the slider. If you use chilled display cabinets you have to fill in the total display area instead of the nominal volume in m² (eg 2,02 m²)
5) Add the anual energy consumption in kWh/a (eg 1533 kWh/a) - also possible with the slider
6) Possibility to enter several products of the same category (eg 3x ice cream freezers)
7) Entering the service life of your device (eg 8 years)
8) Option to indicate the purchase prices of the existing and the new efficient device (eg € 1,000 - € or 1200 €)
With this information, the tool can calculate the total cost of ownership and gives out the result in the green highlighted cell (this is also illustrated in the graph). The total energy saved and the CO2 emissions related to the service life are also calculated by the tool (cells with green background). Using the tip-links, you can instantly find the most efficient devices for the selected product category
</t>
  </si>
  <si>
    <t>Seleziona categoria prodotto</t>
  </si>
  <si>
    <t>Il vostro prodotto</t>
  </si>
  <si>
    <t>Costo elettricità</t>
  </si>
  <si>
    <t>Prodotti Eurotopten</t>
  </si>
  <si>
    <t>Risparmi totali</t>
  </si>
  <si>
    <t>Consumo di energia</t>
  </si>
  <si>
    <t>Costo energetico</t>
  </si>
  <si>
    <t>Volume netto</t>
  </si>
  <si>
    <t>Durata di vita utile</t>
  </si>
  <si>
    <r>
      <rPr>
        <sz val="10"/>
        <rFont val="Arial"/>
        <family val="0"/>
      </rPr>
      <t xml:space="preserve">Emissioni di </t>
    </r>
    <r>
      <rPr>
        <sz val="10"/>
        <rFont val="Arial"/>
        <family val="0"/>
      </rPr>
      <t>CO</t>
    </r>
    <r>
      <rPr>
        <vertAlign val="subscript"/>
        <sz val="10"/>
        <rFont val="Arial"/>
        <family val="2"/>
      </rPr>
      <t>2</t>
    </r>
  </si>
  <si>
    <t>Impostazioni di calcolo</t>
  </si>
  <si>
    <t>Indice di Efficienza Energetica</t>
  </si>
  <si>
    <t>Classe energetica</t>
  </si>
  <si>
    <t>Costo del prodotto Eurotopten</t>
  </si>
  <si>
    <t>Costo del vostro prodotto</t>
  </si>
  <si>
    <t>Numero di prodotti nella stessa categoria</t>
  </si>
  <si>
    <r>
      <rPr>
        <sz val="10"/>
        <rFont val="Arial"/>
        <family val="0"/>
      </rPr>
      <t xml:space="preserve">Fattore di emissione di </t>
    </r>
    <r>
      <rPr>
        <sz val="10"/>
        <rFont val="Arial"/>
        <family val="0"/>
      </rPr>
      <t>CO</t>
    </r>
    <r>
      <rPr>
        <vertAlign val="subscript"/>
        <sz val="10"/>
        <rFont val="Arial"/>
        <family val="2"/>
      </rPr>
      <t>2</t>
    </r>
    <r>
      <rPr>
        <sz val="10"/>
        <rFont val="Arial"/>
        <family val="0"/>
      </rPr>
      <t xml:space="preserve"> </t>
    </r>
  </si>
  <si>
    <t>Armadi refrigerati professionali</t>
  </si>
  <si>
    <t>Inserire i dati del prodotto</t>
  </si>
  <si>
    <t>Confronto con prodotto Eurotopten nella vita utile</t>
  </si>
  <si>
    <t>Congelatori per gelati</t>
  </si>
  <si>
    <t>Frigoriferi per bevande</t>
  </si>
  <si>
    <t>Espositori refrigerati</t>
  </si>
  <si>
    <t>anni</t>
  </si>
  <si>
    <t>Link a consigli</t>
  </si>
  <si>
    <t>Inserire un valore specifico nazionale</t>
  </si>
  <si>
    <t>Consumo energetico annuo (AEC = TEC * 365)</t>
  </si>
  <si>
    <t>Cerca online un congelatore per gelati efficiente</t>
  </si>
  <si>
    <t>Cerca online un frigorifero per bevande efficiente</t>
  </si>
  <si>
    <t>Cerca online un armadio frigorifero per la vendita efficiente</t>
  </si>
  <si>
    <t>Cerca online un armadio congelatore orizzontale</t>
  </si>
  <si>
    <t>Cerca online un armadio congelatore a una porta</t>
  </si>
  <si>
    <t>Cerca online un armadio congelatore a due porte</t>
  </si>
  <si>
    <t>Costo totale per energia - Prodotto Eurotopten rispetto attuale</t>
  </si>
  <si>
    <t>http://www.eurotopten.it</t>
  </si>
  <si>
    <t>Costo d'acquisto</t>
  </si>
  <si>
    <t xml:space="preserve">Breve descrizione:
Questo strumento è realizzato per aiutare l'acquirente a risparmiare energia e denaro al momento della scelta per l'acquisto di nuovi frigoriferi e congelatori.
Ecco una breve guida passo-passo per l'utilizzo:
Per permettere il confronto economico tra l'apparecchio attuale e il nuovo efficiente questo strumento richiede informazioni addizionali (da inserire nelle celle grigie!)
1) Selezionare il paese dal menù a tendina (ad es. Italia), in modo da modificare la lingua
2) Selezionare la tipologia di apparecchio attuale nel menù a tendina (ad esempio congelatore per gelati) 
3) Inserire se necessario il costo dell'energia (€/kWh) e il fattore di emissione di CO2 (ad es. 0.44 kgCO2/kWh)
4) Inserire il volume nominale dell'apparecchio (ad es. 315 L) - anche usando la barra scorrevole
5) Aggiungere il consumo annuo da etichetta o scheda tecnica [kWh/a] (ad es. 1533 kWh/a) - anche usando la barra scorrevole
6) E'possibile inserire più prodotti della stessa categoria (ad es. 3 frigoriferi sottopiano)
7) Inserire la vita utile stimata del prodotto (ad es. 8 anni)
8) E' possibile inserire il costo di acquisto dell'apparecchio attuale e del nuovo efficiente (ad es. € 1,000 o 1200 €)
Grazie alle informazion inserite il tool è in grado di calcolare il costo nel ciclo di vita (TC) e fornisce il risultato nelle celle con sfondo verde (e nel grafico comparativo a lato). I risparmi in termini di energia consumata e di emissioni di CO2 nel cicolo di vita sono riportati sotto. Utilizzando i link ai consigli è possibile cercare nelle liste i prodotti più efficienti per ogni singola categoria.
</t>
  </si>
  <si>
    <t>http://www.eurotopten.it/italiano/refrigeratori-professionali/altre-tipologie/congelatori-per-gelati.html</t>
  </si>
  <si>
    <t>http://www.eurotopten.it/italiano/refrigeratori-professionali/altre-tipologie/prova.html</t>
  </si>
  <si>
    <t>http://www.eurotopten.it/italiano/refrigeratori-professionali/altre-tipologie/congelatori-per-supermercato.html</t>
  </si>
  <si>
    <t>http://www.eurotopten.it/italiano/refrigeratori-professionali/congelatori-per-la-ristorazione/sottopiano-2.html</t>
  </si>
  <si>
    <t>http://www.eurotopten.it/italiano/refrigeratori-professionali/congelatori-per-la-ristorazione/monoporta-2.html</t>
  </si>
  <si>
    <t>http://www.eurotopten.it/italiano/refrigeratori-professionali/congelatori-per-la-ristorazione/doppia-porta-2.html</t>
  </si>
  <si>
    <t>Costo totale - prodotto</t>
  </si>
  <si>
    <t>Prodotti TOP</t>
  </si>
  <si>
    <t>0,666 (dati EcoInvent)</t>
  </si>
  <si>
    <t>Energia grigia - emissioni di CO2</t>
  </si>
  <si>
    <t>Zmrzlinové mrazničky</t>
  </si>
  <si>
    <t>Nápojové chladničky</t>
  </si>
  <si>
    <t>Najít účinné zmrzlinové mrazničky online</t>
  </si>
  <si>
    <t>Najít účinné nápojové chladničky online</t>
  </si>
  <si>
    <t>CZ</t>
  </si>
  <si>
    <t>Vyberte typ spotřebiče</t>
  </si>
  <si>
    <t>Váš spotřebič</t>
  </si>
  <si>
    <t>Cena elektřiny</t>
  </si>
  <si>
    <t>Úsporný spotřebič</t>
  </si>
  <si>
    <t>Celkové úspory</t>
  </si>
  <si>
    <t>Spotřeba energie</t>
  </si>
  <si>
    <t>Náklady na elektřinu</t>
  </si>
  <si>
    <t>Objem nebo vystavovací plocha</t>
  </si>
  <si>
    <t>Provozní životnost</t>
  </si>
  <si>
    <r>
      <t>Emise CO</t>
    </r>
    <r>
      <rPr>
        <vertAlign val="subscript"/>
        <sz val="10"/>
        <rFont val="Arial"/>
        <family val="2"/>
      </rPr>
      <t>2</t>
    </r>
  </si>
  <si>
    <t>Úsporné spotřebiče</t>
  </si>
  <si>
    <t>Nastavení kalkulačky</t>
  </si>
  <si>
    <t>Index energetické efektivity (EEI)</t>
  </si>
  <si>
    <t>Energetická třída</t>
  </si>
  <si>
    <t>Úsporný spotřebič (cena)</t>
  </si>
  <si>
    <t>Váš spotřebič (cena)</t>
  </si>
  <si>
    <t>Počet spotřebičů ve stejné kategorii</t>
  </si>
  <si>
    <r>
      <t>Emisní faktor CO</t>
    </r>
    <r>
      <rPr>
        <vertAlign val="subscript"/>
        <sz val="10"/>
        <rFont val="Arial"/>
        <family val="2"/>
      </rPr>
      <t>2</t>
    </r>
  </si>
  <si>
    <t>Vložte údaje spotřebiče</t>
  </si>
  <si>
    <t>Porovnání s úspornými spotřebiči v rámci životnosti</t>
  </si>
  <si>
    <t>Zmrzlinová mraznička</t>
  </si>
  <si>
    <t>Vystavovací chladničky pro obchody</t>
  </si>
  <si>
    <t>Najít účinné vystavovací chladničky pro obchody</t>
  </si>
  <si>
    <t>Kč/kWh</t>
  </si>
  <si>
    <t>Celková spotřeba energie (AEC = TEC * 365)</t>
  </si>
  <si>
    <t>roků</t>
  </si>
  <si>
    <t>Kč</t>
  </si>
  <si>
    <t>Odkaz</t>
  </si>
  <si>
    <t>Informace:</t>
  </si>
  <si>
    <t>Najít účinné vystavovací chladničky pro obchody online</t>
  </si>
  <si>
    <t>Celkové náklady na energii - úsporné spotřebiče vs. aktuální spotřebiče</t>
  </si>
  <si>
    <t>v Kč</t>
  </si>
  <si>
    <t>www.uspornespotrebice.cz</t>
  </si>
  <si>
    <t>pořizovací cena</t>
  </si>
  <si>
    <t xml:space="preserve">Krátký popis:
Tento nástroj je navržen pro pomoc při nákupu nových úsporných chladicích a mrazicích zařízení především v komerčním sektoru.
K porovnání mezi současnými a novými úspornými chladicími zařízeními potřebuje nástroj vstupní údaje - jedná se buňky s šedým podkresem.
Krátký návod:
1. Z roletové nabídky vyberte současné chladicí nebo mrazicí zařízení (např. nápojové chladničky)
2. Pozměňte případně vaši cenu elektrické energie (např. 3,5 Kč/kWh)
3. Vyplňte objem chladničky nebo mrazničky (např. 315 litrů). Pokud zvolíte vystavovací chladničky pro obchody, zvolte vystavovací plochu v m2 (např. 2,02 m2).
4. Zvolte roční spotřebu elektřiny v kWh (např. 1533 kWh za rok)
5. Případně zvolte počet produktů ve stejné kategorii (např. 3)
6. Zvolte provozní životnost zařízení (např. 8 roků)
7. Případně zvolte pořizovací cenu současného a nového zařízení
S těmito informacemi nástroj spočítá celkové náklady včetně provozních (viz zelená pole a graf).
Ušetřená energie odpovídá celé provozní životnosti. Klikněte na odkaz a dostanete se přímo do sekce nabízející nejúspornější komerční chladničky na českém trhu na webu Úsporné spotřebiče.
</t>
  </si>
  <si>
    <t>http://www.uspornespotrebice.cz/zmrzlinove-mraznicky/</t>
  </si>
  <si>
    <t>http://www.uspornespotrebice.cz/napojove-chladnicky/</t>
  </si>
  <si>
    <t>http://www.uspornespotrebice.cz/vertikalni-chladnicky-pro-obchody/</t>
  </si>
  <si>
    <t>celkové náklady - spotřebiče</t>
  </si>
  <si>
    <t>Výběr země</t>
  </si>
  <si>
    <t>kWh/rok</t>
  </si>
  <si>
    <t>Profesionální chladicí zařízení do obchodů, hotelů a restaurací</t>
  </si>
</sst>
</file>

<file path=xl/styles.xml><?xml version="1.0" encoding="utf-8"?>
<styleSheet xmlns="http://schemas.openxmlformats.org/spreadsheetml/2006/main">
  <numFmts count="4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l&quot;"/>
    <numFmt numFmtId="173" formatCode="0\ &quot;kWh/a&quot;"/>
    <numFmt numFmtId="174" formatCode="0\ &quot;kWh&quot;"/>
    <numFmt numFmtId="175" formatCode="&quot;€&quot;\ #,##0.00"/>
    <numFmt numFmtId="176" formatCode="&quot;Ja&quot;;&quot;Ja&quot;;&quot;Nein&quot;"/>
    <numFmt numFmtId="177" formatCode="&quot;Wahr&quot;;&quot;Wahr&quot;;&quot;Falsch&quot;"/>
    <numFmt numFmtId="178" formatCode="&quot;Ein&quot;;&quot;Ein&quot;;&quot;Aus&quot;"/>
    <numFmt numFmtId="179" formatCode="[$€-2]\ #,##0.00_);[Red]\([$€-2]\ #,##0.00\)"/>
    <numFmt numFmtId="180" formatCode="&quot;€&quot;\ #,##0.000"/>
    <numFmt numFmtId="181" formatCode="&quot;€&quot;\ #,##0.0"/>
    <numFmt numFmtId="182" formatCode="&quot;€&quot;\ #,##0"/>
    <numFmt numFmtId="183" formatCode="0.0000"/>
    <numFmt numFmtId="184" formatCode="0.000"/>
    <numFmt numFmtId="185" formatCode="0.0"/>
    <numFmt numFmtId="186" formatCode="0.00\ &quot;kg CO2/kWh&quot;"/>
    <numFmt numFmtId="187" formatCode="0\ &quot;kg&quot;"/>
    <numFmt numFmtId="188" formatCode="0.000000000"/>
    <numFmt numFmtId="189" formatCode="0.0000000000"/>
    <numFmt numFmtId="190" formatCode="0.00000000"/>
    <numFmt numFmtId="191" formatCode="0.0000000"/>
    <numFmt numFmtId="192" formatCode="0.000000"/>
    <numFmt numFmtId="193" formatCode="0.00000"/>
    <numFmt numFmtId="194" formatCode="#,##0.00\ [$€-1];[Red]\-#,##0.00\ [$€-1]"/>
    <numFmt numFmtId="195" formatCode="0.0\ &quot;[t]&quot;"/>
    <numFmt numFmtId="196" formatCode=";;;"/>
  </numFmts>
  <fonts count="57">
    <font>
      <sz val="10"/>
      <name val="Arial"/>
      <family val="0"/>
    </font>
    <font>
      <b/>
      <sz val="10"/>
      <name val="Arial"/>
      <family val="2"/>
    </font>
    <font>
      <vertAlign val="subscript"/>
      <sz val="10"/>
      <name val="Arial"/>
      <family val="2"/>
    </font>
    <font>
      <sz val="10"/>
      <name val="Calibri"/>
      <family val="2"/>
    </font>
    <font>
      <sz val="11.5"/>
      <name val="Arial"/>
      <family val="2"/>
    </font>
    <font>
      <b/>
      <sz val="11"/>
      <name val="Arial"/>
      <family val="2"/>
    </font>
    <font>
      <sz val="8"/>
      <name val="Arial"/>
      <family val="2"/>
    </font>
    <font>
      <sz val="9"/>
      <name val="Tahoma"/>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u val="single"/>
      <sz val="10"/>
      <color indexed="20"/>
      <name val="Arial"/>
      <family val="2"/>
    </font>
    <font>
      <sz val="11"/>
      <color indexed="17"/>
      <name val="Calibri"/>
      <family val="2"/>
    </font>
    <font>
      <sz val="14"/>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Tahoma"/>
      <family val="2"/>
    </font>
    <font>
      <sz val="10"/>
      <color indexed="8"/>
      <name val="Arial"/>
      <family val="2"/>
    </font>
    <font>
      <b/>
      <sz val="10"/>
      <color indexed="8"/>
      <name val="Arial"/>
      <family val="2"/>
    </font>
    <font>
      <sz val="10"/>
      <color indexed="8"/>
      <name val="Calibri"/>
      <family val="2"/>
    </font>
    <font>
      <b/>
      <sz val="10"/>
      <color indexed="8"/>
      <name val="Calibri"/>
      <family val="2"/>
    </font>
    <font>
      <b/>
      <sz val="14"/>
      <color indexed="8"/>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0"/>
      <color theme="11"/>
      <name val="Arial"/>
      <family val="2"/>
    </font>
    <font>
      <sz val="11"/>
      <color rgb="FF006100"/>
      <name val="Calibri"/>
      <family val="2"/>
    </font>
    <font>
      <sz val="14"/>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rgb="FF92D050"/>
        <bgColor indexed="64"/>
      </patternFill>
    </fill>
    <fill>
      <patternFill patternType="solid">
        <fgColor theme="2"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medium"/>
      <bottom style="medium"/>
    </border>
    <border>
      <left style="thin"/>
      <right>
        <color indexed="63"/>
      </right>
      <top style="thin"/>
      <bottom style="thin"/>
    </border>
    <border>
      <left>
        <color indexed="63"/>
      </left>
      <right style="medium"/>
      <top style="thin"/>
      <bottom style="thin"/>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medium"/>
      <right>
        <color indexed="63"/>
      </right>
      <top style="thin"/>
      <bottom>
        <color indexed="63"/>
      </bottom>
    </border>
    <border>
      <left style="medium"/>
      <right style="medium"/>
      <top style="medium"/>
      <bottom style="medium"/>
    </border>
    <border>
      <left>
        <color indexed="63"/>
      </left>
      <right style="thin"/>
      <top>
        <color indexed="63"/>
      </top>
      <bottom style="medium"/>
    </border>
    <border>
      <left style="thin"/>
      <right>
        <color indexed="63"/>
      </right>
      <top>
        <color indexed="63"/>
      </top>
      <bottom style="medium"/>
    </border>
    <border>
      <left style="medium"/>
      <right style="medium"/>
      <top style="medium"/>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24" borderId="0" applyNumberFormat="0" applyBorder="0" applyAlignment="0" applyProtection="0"/>
    <xf numFmtId="0" fontId="48"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93">
    <xf numFmtId="0" fontId="0" fillId="0" borderId="0" xfId="0"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18" xfId="0" applyFont="1" applyBorder="1" applyAlignment="1" applyProtection="1">
      <alignment/>
      <protection locked="0"/>
    </xf>
    <xf numFmtId="0" fontId="0" fillId="0" borderId="11" xfId="0" applyFont="1" applyBorder="1" applyAlignment="1" applyProtection="1">
      <alignment/>
      <protection locked="0"/>
    </xf>
    <xf numFmtId="0" fontId="1" fillId="0" borderId="0" xfId="0" applyFont="1" applyAlignment="1" applyProtection="1">
      <alignment/>
      <protection locked="0"/>
    </xf>
    <xf numFmtId="0" fontId="1" fillId="0" borderId="0"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0" fillId="33" borderId="0" xfId="0" applyFill="1" applyBorder="1" applyAlignment="1" applyProtection="1">
      <alignment/>
      <protection locked="0"/>
    </xf>
    <xf numFmtId="1" fontId="0" fillId="0" borderId="0" xfId="0" applyNumberFormat="1" applyBorder="1" applyAlignment="1" applyProtection="1">
      <alignment/>
      <protection locked="0"/>
    </xf>
    <xf numFmtId="0" fontId="0" fillId="0" borderId="0" xfId="0" applyFill="1" applyBorder="1" applyAlignment="1" applyProtection="1">
      <alignment/>
      <protection locked="0"/>
    </xf>
    <xf numFmtId="0" fontId="0" fillId="0" borderId="12" xfId="0" applyFont="1" applyBorder="1" applyAlignment="1" applyProtection="1">
      <alignment/>
      <protection locked="0"/>
    </xf>
    <xf numFmtId="0" fontId="0" fillId="0" borderId="14" xfId="0" applyFont="1" applyBorder="1" applyAlignment="1" applyProtection="1">
      <alignment/>
      <protection locked="0"/>
    </xf>
    <xf numFmtId="0" fontId="0" fillId="0" borderId="0"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9" xfId="0" applyBorder="1" applyAlignment="1" applyProtection="1">
      <alignment/>
      <protection locked="0"/>
    </xf>
    <xf numFmtId="0" fontId="0" fillId="0" borderId="16" xfId="0" applyFont="1" applyBorder="1" applyAlignment="1" applyProtection="1">
      <alignment horizontal="center"/>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17" xfId="0" applyFont="1" applyBorder="1" applyAlignment="1" applyProtection="1">
      <alignment/>
      <protection locked="0"/>
    </xf>
    <xf numFmtId="0" fontId="0" fillId="33" borderId="23" xfId="0" applyFont="1" applyFill="1" applyBorder="1" applyAlignment="1" applyProtection="1">
      <alignment horizontal="left"/>
      <protection locked="0"/>
    </xf>
    <xf numFmtId="0" fontId="0" fillId="33" borderId="24" xfId="0" applyFill="1" applyBorder="1" applyAlignment="1" applyProtection="1">
      <alignment/>
      <protection locked="0"/>
    </xf>
    <xf numFmtId="0" fontId="0" fillId="33" borderId="25" xfId="0" applyFill="1" applyBorder="1" applyAlignment="1" applyProtection="1">
      <alignment/>
      <protection locked="0"/>
    </xf>
    <xf numFmtId="0" fontId="0" fillId="33" borderId="25"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0" fillId="33" borderId="10" xfId="0" applyFill="1" applyBorder="1" applyAlignment="1" applyProtection="1">
      <alignment/>
      <protection locked="0"/>
    </xf>
    <xf numFmtId="0" fontId="0" fillId="33" borderId="15" xfId="0" applyFill="1" applyBorder="1" applyAlignment="1" applyProtection="1">
      <alignment/>
      <protection locked="0"/>
    </xf>
    <xf numFmtId="0" fontId="0" fillId="33" borderId="26" xfId="0" applyFill="1" applyBorder="1" applyAlignment="1" applyProtection="1">
      <alignment/>
      <protection locked="0"/>
    </xf>
    <xf numFmtId="0" fontId="0" fillId="33" borderId="23" xfId="0" applyFont="1" applyFill="1" applyBorder="1" applyAlignment="1" applyProtection="1">
      <alignment vertical="center"/>
      <protection locked="0"/>
    </xf>
    <xf numFmtId="0" fontId="0" fillId="33" borderId="23" xfId="0" applyFill="1" applyBorder="1" applyAlignment="1" applyProtection="1">
      <alignment horizontal="left"/>
      <protection locked="0"/>
    </xf>
    <xf numFmtId="0" fontId="0" fillId="33" borderId="27" xfId="0" applyFill="1" applyBorder="1" applyAlignment="1" applyProtection="1">
      <alignment/>
      <protection locked="0"/>
    </xf>
    <xf numFmtId="0" fontId="0" fillId="33" borderId="28" xfId="0" applyFill="1" applyBorder="1" applyAlignment="1" applyProtection="1">
      <alignment/>
      <protection locked="0"/>
    </xf>
    <xf numFmtId="0" fontId="0" fillId="33" borderId="29" xfId="0" applyFill="1" applyBorder="1" applyAlignment="1" applyProtection="1">
      <alignment/>
      <protection locked="0"/>
    </xf>
    <xf numFmtId="0" fontId="0" fillId="33" borderId="30" xfId="0" applyFill="1" applyBorder="1" applyAlignment="1" applyProtection="1">
      <alignment/>
      <protection locked="0"/>
    </xf>
    <xf numFmtId="0" fontId="0" fillId="33" borderId="31" xfId="0" applyFill="1" applyBorder="1" applyAlignment="1" applyProtection="1">
      <alignment/>
      <protection locked="0"/>
    </xf>
    <xf numFmtId="0" fontId="1" fillId="33" borderId="32" xfId="0"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12" xfId="0" applyFont="1" applyBorder="1" applyAlignment="1" applyProtection="1">
      <alignment/>
      <protection locked="0"/>
    </xf>
    <xf numFmtId="0" fontId="0" fillId="0" borderId="14" xfId="0" applyFont="1" applyBorder="1" applyAlignment="1" applyProtection="1">
      <alignment/>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0" fillId="0" borderId="33" xfId="0" applyBorder="1" applyAlignment="1" applyProtection="1">
      <alignment/>
      <protection locked="0"/>
    </xf>
    <xf numFmtId="0" fontId="0"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0" fillId="0" borderId="0" xfId="0" applyAlignment="1">
      <alignment/>
    </xf>
    <xf numFmtId="0" fontId="0" fillId="33" borderId="13" xfId="0" applyFont="1" applyFill="1" applyBorder="1" applyAlignment="1" applyProtection="1">
      <alignment horizontal="left"/>
      <protection locked="0"/>
    </xf>
    <xf numFmtId="0" fontId="0" fillId="33" borderId="13" xfId="0" applyFill="1" applyBorder="1" applyAlignment="1" applyProtection="1">
      <alignment horizontal="left"/>
      <protection locked="0"/>
    </xf>
    <xf numFmtId="1" fontId="0" fillId="33" borderId="12" xfId="0" applyNumberFormat="1" applyFill="1" applyBorder="1" applyAlignment="1" applyProtection="1">
      <alignment horizontal="right"/>
      <protection locked="0"/>
    </xf>
    <xf numFmtId="0" fontId="0" fillId="33" borderId="24" xfId="0" applyFont="1" applyFill="1" applyBorder="1" applyAlignment="1" applyProtection="1">
      <alignment horizontal="left"/>
      <protection locked="0"/>
    </xf>
    <xf numFmtId="0" fontId="0" fillId="33" borderId="0" xfId="0" applyFill="1" applyBorder="1" applyAlignment="1" applyProtection="1">
      <alignment horizontal="left"/>
      <protection locked="0"/>
    </xf>
    <xf numFmtId="0" fontId="0" fillId="33" borderId="23" xfId="0" applyFill="1" applyBorder="1" applyAlignment="1" applyProtection="1">
      <alignment/>
      <protection locked="0"/>
    </xf>
    <xf numFmtId="0" fontId="0" fillId="33" borderId="0" xfId="0" applyFill="1" applyBorder="1" applyAlignment="1" applyProtection="1">
      <alignment horizontal="right"/>
      <protection locked="0"/>
    </xf>
    <xf numFmtId="0" fontId="0" fillId="33" borderId="18" xfId="0" applyFill="1" applyBorder="1" applyAlignment="1" applyProtection="1">
      <alignment horizontal="right"/>
      <protection locked="0"/>
    </xf>
    <xf numFmtId="0" fontId="0" fillId="33" borderId="11" xfId="0" applyFont="1" applyFill="1" applyBorder="1" applyAlignment="1" applyProtection="1">
      <alignment horizontal="left"/>
      <protection locked="0"/>
    </xf>
    <xf numFmtId="0" fontId="0" fillId="33" borderId="11" xfId="0" applyFill="1" applyBorder="1" applyAlignment="1" applyProtection="1">
      <alignment horizontal="left"/>
      <protection locked="0"/>
    </xf>
    <xf numFmtId="1" fontId="0" fillId="33" borderId="18" xfId="0" applyNumberFormat="1" applyFill="1" applyBorder="1" applyAlignment="1" applyProtection="1">
      <alignment horizontal="right"/>
      <protection locked="0"/>
    </xf>
    <xf numFmtId="0" fontId="0" fillId="33" borderId="34" xfId="0" applyFill="1" applyBorder="1" applyAlignment="1" applyProtection="1">
      <alignment/>
      <protection locked="0"/>
    </xf>
    <xf numFmtId="0" fontId="0" fillId="33" borderId="28" xfId="0" applyFont="1" applyFill="1" applyBorder="1" applyAlignment="1" applyProtection="1">
      <alignment horizontal="left"/>
      <protection locked="0"/>
    </xf>
    <xf numFmtId="0" fontId="0" fillId="0" borderId="0" xfId="0" applyFont="1" applyAlignment="1" applyProtection="1">
      <alignment wrapText="1"/>
      <protection locked="0"/>
    </xf>
    <xf numFmtId="0" fontId="1" fillId="34" borderId="35" xfId="0" applyFont="1" applyFill="1" applyBorder="1" applyAlignment="1" applyProtection="1">
      <alignment horizontal="left"/>
      <protection locked="0"/>
    </xf>
    <xf numFmtId="1" fontId="1" fillId="34" borderId="32" xfId="0" applyNumberFormat="1" applyFont="1" applyFill="1" applyBorder="1" applyAlignment="1" applyProtection="1">
      <alignment horizontal="right"/>
      <protection locked="0"/>
    </xf>
    <xf numFmtId="0" fontId="0" fillId="0" borderId="0" xfId="0" applyFont="1" applyFill="1" applyAlignment="1" applyProtection="1">
      <alignment/>
      <protection locked="0"/>
    </xf>
    <xf numFmtId="0" fontId="1" fillId="0" borderId="12" xfId="0" applyFont="1" applyBorder="1" applyAlignment="1" applyProtection="1">
      <alignment/>
      <protection locked="0"/>
    </xf>
    <xf numFmtId="0" fontId="1" fillId="0" borderId="0" xfId="0" applyFont="1" applyBorder="1" applyAlignment="1" applyProtection="1">
      <alignment/>
      <protection locked="0"/>
    </xf>
    <xf numFmtId="0" fontId="0" fillId="0" borderId="0" xfId="0" applyFont="1" applyBorder="1" applyAlignment="1" applyProtection="1">
      <alignment vertical="top" wrapText="1"/>
      <protection locked="0"/>
    </xf>
    <xf numFmtId="0" fontId="0" fillId="0" borderId="15" xfId="0" applyBorder="1" applyAlignment="1" applyProtection="1">
      <alignment horizontal="center"/>
      <protection locked="0"/>
    </xf>
    <xf numFmtId="0" fontId="0" fillId="0" borderId="0" xfId="0" applyBorder="1" applyAlignment="1" applyProtection="1">
      <alignment horizont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0" fillId="0" borderId="15" xfId="0" applyFont="1" applyBorder="1" applyAlignment="1" applyProtection="1">
      <alignment horizontal="center"/>
      <protection locked="0"/>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39" xfId="0" applyBorder="1" applyAlignment="1" applyProtection="1">
      <alignment/>
      <protection locked="0"/>
    </xf>
    <xf numFmtId="0" fontId="0" fillId="0" borderId="21" xfId="0" applyBorder="1" applyAlignment="1">
      <alignment/>
    </xf>
    <xf numFmtId="0" fontId="0" fillId="33" borderId="40" xfId="0" applyFill="1" applyBorder="1" applyAlignment="1" applyProtection="1">
      <alignment/>
      <protection locked="0"/>
    </xf>
    <xf numFmtId="0" fontId="0" fillId="35" borderId="41" xfId="0" applyFont="1" applyFill="1" applyBorder="1" applyAlignment="1" applyProtection="1">
      <alignment/>
      <protection locked="0"/>
    </xf>
    <xf numFmtId="0" fontId="0" fillId="33" borderId="15" xfId="0" applyFill="1" applyBorder="1" applyAlignment="1" applyProtection="1">
      <alignment horizontal="right"/>
      <protection locked="0"/>
    </xf>
    <xf numFmtId="0" fontId="0" fillId="35" borderId="41" xfId="0" applyFont="1" applyFill="1" applyBorder="1" applyAlignment="1" applyProtection="1">
      <alignment horizontal="right" vertical="center"/>
      <protection locked="0"/>
    </xf>
    <xf numFmtId="0" fontId="0" fillId="33" borderId="42" xfId="0" applyFill="1" applyBorder="1" applyAlignment="1" applyProtection="1">
      <alignment horizontal="left"/>
      <protection locked="0"/>
    </xf>
    <xf numFmtId="0" fontId="0" fillId="33" borderId="18" xfId="0" applyFill="1" applyBorder="1" applyAlignment="1" applyProtection="1">
      <alignment/>
      <protection locked="0"/>
    </xf>
    <xf numFmtId="0" fontId="0" fillId="33" borderId="43" xfId="0" applyFill="1" applyBorder="1" applyAlignment="1" applyProtection="1">
      <alignment/>
      <protection locked="0"/>
    </xf>
    <xf numFmtId="49" fontId="0" fillId="0" borderId="0" xfId="0" applyNumberFormat="1" applyFont="1" applyAlignment="1" applyProtection="1">
      <alignment horizontal="left"/>
      <protection locked="0"/>
    </xf>
    <xf numFmtId="49" fontId="0" fillId="0" borderId="0" xfId="0" applyNumberFormat="1" applyFont="1" applyAlignment="1" applyProtection="1">
      <alignment horizontal="left" wrapText="1"/>
      <protection locked="0"/>
    </xf>
    <xf numFmtId="0" fontId="0" fillId="33" borderId="0"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5" borderId="44" xfId="0" applyFont="1" applyFill="1" applyBorder="1" applyAlignment="1" applyProtection="1">
      <alignment horizontal="right"/>
      <protection locked="0"/>
    </xf>
    <xf numFmtId="0" fontId="0" fillId="33" borderId="15" xfId="0" applyFont="1" applyFill="1" applyBorder="1" applyAlignment="1" applyProtection="1">
      <alignment horizontal="left"/>
      <protection locked="0"/>
    </xf>
    <xf numFmtId="0" fontId="0" fillId="33" borderId="26" xfId="0" applyFill="1" applyBorder="1" applyAlignment="1" applyProtection="1">
      <alignment horizontal="right"/>
      <protection locked="0"/>
    </xf>
    <xf numFmtId="0" fontId="0" fillId="0" borderId="45" xfId="0" applyBorder="1" applyAlignment="1" applyProtection="1">
      <alignment/>
      <protection locked="0"/>
    </xf>
    <xf numFmtId="0" fontId="37" fillId="0" borderId="13" xfId="36" applyBorder="1" applyAlignment="1" applyProtection="1">
      <alignment/>
      <protection locked="0"/>
    </xf>
    <xf numFmtId="0" fontId="0" fillId="0" borderId="45" xfId="0" applyFont="1" applyBorder="1" applyAlignment="1" applyProtection="1">
      <alignment/>
      <protection locked="0"/>
    </xf>
    <xf numFmtId="0" fontId="0" fillId="0" borderId="17" xfId="0" applyFont="1" applyBorder="1" applyAlignment="1" applyProtection="1">
      <alignment/>
      <protection locked="0"/>
    </xf>
    <xf numFmtId="2" fontId="0" fillId="33" borderId="10" xfId="0" applyNumberFormat="1" applyFill="1" applyBorder="1" applyAlignment="1" applyProtection="1">
      <alignment horizontal="right"/>
      <protection locked="0"/>
    </xf>
    <xf numFmtId="2" fontId="0" fillId="33" borderId="0" xfId="0" applyNumberFormat="1" applyFill="1" applyBorder="1" applyAlignment="1" applyProtection="1">
      <alignment horizontal="right"/>
      <protection locked="0"/>
    </xf>
    <xf numFmtId="0" fontId="0" fillId="36" borderId="0" xfId="0" applyFill="1" applyBorder="1" applyAlignment="1" applyProtection="1">
      <alignment/>
      <protection locked="0"/>
    </xf>
    <xf numFmtId="0" fontId="0" fillId="0" borderId="0" xfId="0" applyAlignment="1" applyProtection="1">
      <alignment horizontal="center"/>
      <protection locked="0"/>
    </xf>
    <xf numFmtId="0" fontId="37" fillId="0" borderId="39" xfId="36" applyBorder="1" applyAlignment="1" applyProtection="1">
      <alignment/>
      <protection locked="0"/>
    </xf>
    <xf numFmtId="0" fontId="0" fillId="36" borderId="0" xfId="0" applyFill="1" applyAlignment="1" applyProtection="1">
      <alignment/>
      <protection locked="0"/>
    </xf>
    <xf numFmtId="0" fontId="0" fillId="0" borderId="46" xfId="0" applyBorder="1" applyAlignment="1" applyProtection="1">
      <alignment/>
      <protection locked="0"/>
    </xf>
    <xf numFmtId="0" fontId="1" fillId="0" borderId="0"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37" fillId="0" borderId="21" xfId="36" applyBorder="1" applyAlignment="1">
      <alignment/>
    </xf>
    <xf numFmtId="0" fontId="37" fillId="0" borderId="21" xfId="36" applyBorder="1" applyAlignment="1" applyProtection="1">
      <alignment/>
      <protection locked="0"/>
    </xf>
    <xf numFmtId="0" fontId="0" fillId="33" borderId="29"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1" fontId="1" fillId="33" borderId="32" xfId="0" applyNumberFormat="1" applyFont="1" applyFill="1" applyBorder="1" applyAlignment="1" applyProtection="1">
      <alignment horizontal="right"/>
      <protection locked="0"/>
    </xf>
    <xf numFmtId="0" fontId="1" fillId="33" borderId="47" xfId="0" applyFont="1" applyFill="1" applyBorder="1" applyAlignment="1" applyProtection="1">
      <alignment horizontal="left"/>
      <protection locked="0"/>
    </xf>
    <xf numFmtId="2" fontId="1" fillId="34" borderId="47" xfId="0" applyNumberFormat="1" applyFont="1" applyFill="1" applyBorder="1" applyAlignment="1" applyProtection="1">
      <alignment horizontal="right"/>
      <protection locked="0"/>
    </xf>
    <xf numFmtId="0" fontId="0" fillId="33" borderId="15" xfId="0" applyFill="1" applyBorder="1" applyAlignment="1" applyProtection="1">
      <alignment horizontal="left"/>
      <protection locked="0"/>
    </xf>
    <xf numFmtId="0" fontId="0" fillId="33" borderId="29" xfId="0" applyFont="1" applyFill="1" applyBorder="1" applyAlignment="1" applyProtection="1">
      <alignment/>
      <protection locked="0"/>
    </xf>
    <xf numFmtId="0" fontId="0" fillId="33" borderId="30" xfId="0" applyFill="1" applyBorder="1" applyAlignment="1" applyProtection="1">
      <alignment horizontal="left"/>
      <protection locked="0"/>
    </xf>
    <xf numFmtId="0" fontId="37" fillId="0" borderId="0" xfId="36" applyAlignment="1" applyProtection="1">
      <alignment/>
      <protection locked="0"/>
    </xf>
    <xf numFmtId="0" fontId="0" fillId="0" borderId="12" xfId="0" applyFill="1" applyBorder="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49" fontId="0" fillId="0" borderId="0" xfId="0" applyNumberFormat="1" applyFont="1" applyFill="1" applyAlignment="1" applyProtection="1">
      <alignment horizontal="left"/>
      <protection locked="0"/>
    </xf>
    <xf numFmtId="0" fontId="37" fillId="0" borderId="0" xfId="36" applyFill="1" applyAlignment="1">
      <alignment/>
    </xf>
    <xf numFmtId="0" fontId="0" fillId="0" borderId="0" xfId="0" applyFont="1" applyFill="1" applyAlignment="1" applyProtection="1">
      <alignment wrapText="1"/>
      <protection locked="0"/>
    </xf>
    <xf numFmtId="0" fontId="0" fillId="0" borderId="21" xfId="0" applyFill="1" applyBorder="1" applyAlignment="1" applyProtection="1">
      <alignment/>
      <protection locked="0"/>
    </xf>
    <xf numFmtId="0" fontId="0" fillId="33" borderId="48" xfId="0" applyFont="1" applyFill="1" applyBorder="1" applyAlignment="1" applyProtection="1">
      <alignment/>
      <protection locked="0"/>
    </xf>
    <xf numFmtId="0" fontId="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0"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5" fillId="18" borderId="29" xfId="0" applyFont="1" applyFill="1" applyBorder="1" applyAlignment="1" applyProtection="1">
      <alignment horizontal="left"/>
      <protection locked="0"/>
    </xf>
    <xf numFmtId="0" fontId="5" fillId="18" borderId="15" xfId="0" applyFont="1" applyFill="1" applyBorder="1" applyAlignment="1" applyProtection="1">
      <alignment horizontal="left"/>
      <protection locked="0"/>
    </xf>
    <xf numFmtId="0" fontId="5" fillId="18" borderId="30" xfId="0" applyFont="1" applyFill="1" applyBorder="1" applyAlignment="1" applyProtection="1">
      <alignment horizontal="left"/>
      <protection locked="0"/>
    </xf>
    <xf numFmtId="0" fontId="0"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33" borderId="10" xfId="0" applyFont="1"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40" xfId="0" applyFill="1" applyBorder="1" applyAlignment="1" applyProtection="1">
      <alignment horizontal="left" vertical="center"/>
      <protection locked="0"/>
    </xf>
    <xf numFmtId="0" fontId="0" fillId="33" borderId="29" xfId="0" applyFill="1" applyBorder="1" applyAlignment="1" applyProtection="1">
      <alignment horizontal="left" vertical="center"/>
      <protection locked="0"/>
    </xf>
    <xf numFmtId="0" fontId="0" fillId="35" borderId="49" xfId="0" applyFont="1" applyFill="1" applyBorder="1" applyAlignment="1" applyProtection="1">
      <alignment horizontal="right" vertical="center"/>
      <protection locked="0"/>
    </xf>
    <xf numFmtId="0" fontId="0" fillId="35" borderId="50" xfId="0" applyFont="1" applyFill="1" applyBorder="1" applyAlignment="1" applyProtection="1">
      <alignment horizontal="right" vertical="center"/>
      <protection locked="0"/>
    </xf>
    <xf numFmtId="0" fontId="0" fillId="0" borderId="10" xfId="0" applyFont="1" applyBorder="1" applyAlignment="1" applyProtection="1">
      <alignment horizontal="left"/>
      <protection locked="0"/>
    </xf>
    <xf numFmtId="0" fontId="5" fillId="18" borderId="0" xfId="0" applyFont="1" applyFill="1" applyBorder="1" applyAlignment="1" applyProtection="1">
      <alignment horizontal="left"/>
      <protection locked="0"/>
    </xf>
    <xf numFmtId="0" fontId="0" fillId="33" borderId="33" xfId="0" applyFill="1" applyBorder="1" applyAlignment="1" applyProtection="1">
      <alignment horizontal="center"/>
      <protection locked="0"/>
    </xf>
    <xf numFmtId="0" fontId="0" fillId="33" borderId="34" xfId="0" applyFill="1" applyBorder="1" applyAlignment="1" applyProtection="1">
      <alignment horizontal="center"/>
      <protection locked="0"/>
    </xf>
    <xf numFmtId="0" fontId="0"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0" fontId="0" fillId="33" borderId="40" xfId="0" applyFont="1" applyFill="1" applyBorder="1" applyAlignment="1" applyProtection="1">
      <alignment horizontal="left" vertical="center"/>
      <protection locked="0"/>
    </xf>
    <xf numFmtId="0" fontId="1" fillId="0" borderId="0"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0" fillId="35" borderId="32" xfId="0" applyFill="1" applyBorder="1" applyAlignment="1" applyProtection="1">
      <alignment horizontal="center"/>
      <protection locked="0"/>
    </xf>
    <xf numFmtId="0" fontId="0" fillId="35" borderId="47" xfId="0" applyFill="1" applyBorder="1" applyAlignment="1" applyProtection="1">
      <alignment horizontal="center"/>
      <protection locked="0"/>
    </xf>
    <xf numFmtId="0" fontId="0" fillId="35" borderId="35" xfId="0" applyFill="1" applyBorder="1" applyAlignment="1" applyProtection="1">
      <alignment horizontal="center"/>
      <protection locked="0"/>
    </xf>
    <xf numFmtId="0" fontId="5" fillId="18" borderId="31" xfId="0" applyFont="1" applyFill="1" applyBorder="1" applyAlignment="1" applyProtection="1">
      <alignment horizontal="left"/>
      <protection locked="0"/>
    </xf>
    <xf numFmtId="0" fontId="5" fillId="18" borderId="26" xfId="0" applyFont="1" applyFill="1" applyBorder="1" applyAlignment="1" applyProtection="1">
      <alignment horizontal="left"/>
      <protection locked="0"/>
    </xf>
    <xf numFmtId="0" fontId="5" fillId="18" borderId="34" xfId="0" applyFont="1" applyFill="1" applyBorder="1" applyAlignment="1" applyProtection="1">
      <alignment horizontal="left"/>
      <protection locked="0"/>
    </xf>
    <xf numFmtId="0" fontId="5" fillId="18" borderId="25" xfId="0" applyFont="1" applyFill="1" applyBorder="1" applyAlignment="1" applyProtection="1">
      <alignment horizontal="left"/>
      <protection locked="0"/>
    </xf>
    <xf numFmtId="0" fontId="5" fillId="18" borderId="24" xfId="0" applyFont="1" applyFill="1" applyBorder="1" applyAlignment="1" applyProtection="1">
      <alignment horizontal="left"/>
      <protection locked="0"/>
    </xf>
    <xf numFmtId="0" fontId="0" fillId="33" borderId="45" xfId="0" applyFill="1" applyBorder="1" applyAlignment="1" applyProtection="1">
      <alignment horizontal="center"/>
      <protection locked="0"/>
    </xf>
    <xf numFmtId="0" fontId="0" fillId="33" borderId="10" xfId="0" applyFill="1" applyBorder="1" applyAlignment="1" applyProtection="1">
      <alignment horizontal="left" vertical="center"/>
      <protection locked="0"/>
    </xf>
    <xf numFmtId="0" fontId="1" fillId="0" borderId="47"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0" fillId="0" borderId="12" xfId="0" applyFont="1" applyBorder="1" applyAlignment="1" applyProtection="1">
      <alignment horizontal="left" vertical="top" wrapText="1"/>
      <protection locked="0"/>
    </xf>
    <xf numFmtId="0" fontId="6" fillId="0" borderId="25" xfId="0" applyFont="1" applyBorder="1" applyAlignment="1" applyProtection="1">
      <alignment horizontal="left" wrapText="1"/>
      <protection locked="0"/>
    </xf>
    <xf numFmtId="0" fontId="6" fillId="0" borderId="0"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6" fillId="0" borderId="36"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38" xfId="0" applyFont="1" applyBorder="1" applyAlignment="1" applyProtection="1">
      <alignment horizontal="left" wrapText="1"/>
      <protection locked="0"/>
    </xf>
    <xf numFmtId="0" fontId="37" fillId="33" borderId="15" xfId="36" applyFill="1" applyBorder="1" applyAlignment="1" applyProtection="1">
      <alignment horizontal="left"/>
      <protection locked="0"/>
    </xf>
    <xf numFmtId="0" fontId="0" fillId="33" borderId="15" xfId="0" applyFill="1" applyBorder="1" applyAlignment="1" applyProtection="1">
      <alignment horizontal="left"/>
      <protection locked="0"/>
    </xf>
    <xf numFmtId="0" fontId="54" fillId="33" borderId="25" xfId="0" applyFont="1" applyFill="1" applyBorder="1" applyAlignment="1" applyProtection="1">
      <alignment/>
      <protection locked="0"/>
    </xf>
    <xf numFmtId="0" fontId="54" fillId="33" borderId="0" xfId="0" applyFont="1" applyFill="1" applyBorder="1" applyAlignment="1" applyProtection="1">
      <alignment/>
      <protection locked="0"/>
    </xf>
    <xf numFmtId="0" fontId="55" fillId="33" borderId="0" xfId="0" applyFont="1" applyFill="1" applyBorder="1" applyAlignment="1" applyProtection="1">
      <alignment/>
      <protection locked="0"/>
    </xf>
    <xf numFmtId="196" fontId="54" fillId="33" borderId="0" xfId="0" applyNumberFormat="1" applyFont="1" applyFill="1" applyBorder="1" applyAlignment="1" applyProtection="1">
      <alignment/>
      <protection locked="0"/>
    </xf>
    <xf numFmtId="196" fontId="54" fillId="33" borderId="24" xfId="0" applyNumberFormat="1" applyFont="1" applyFill="1" applyBorder="1" applyAlignment="1" applyProtection="1">
      <alignment/>
      <protection locked="0"/>
    </xf>
    <xf numFmtId="0" fontId="54" fillId="33" borderId="0" xfId="0" applyFont="1" applyFill="1" applyBorder="1" applyAlignment="1" applyProtection="1">
      <alignment/>
      <protection locked="0"/>
    </xf>
    <xf numFmtId="0" fontId="54" fillId="33" borderId="24" xfId="0" applyFont="1" applyFill="1" applyBorder="1" applyAlignment="1" applyProtection="1">
      <alignment/>
      <protection locked="0"/>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Standard 2" xfId="52"/>
    <cellStyle name="Standard 3" xfId="53"/>
    <cellStyle name="Standard 4" xfId="54"/>
    <cellStyle name="Standard 5"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vypocet!$F$38</c:f>
        </c:strRef>
      </c:tx>
      <c:layout>
        <c:manualLayout>
          <c:xMode val="factor"/>
          <c:yMode val="factor"/>
          <c:x val="0.00675"/>
          <c:y val="0.0355"/>
        </c:manualLayout>
      </c:layout>
      <c:spPr>
        <a:noFill/>
        <a:ln w="3175">
          <a:noFill/>
        </a:ln>
      </c:spPr>
      <c:txPr>
        <a:bodyPr vert="horz" rot="0"/>
        <a:lstStyle/>
        <a:p>
          <a:pPr>
            <a:defRPr lang="en-US" cap="none" sz="1400" b="1" i="0" u="none" baseline="0">
              <a:solidFill>
                <a:srgbClr val="000000"/>
              </a:solidFill>
            </a:defRPr>
          </a:pPr>
        </a:p>
      </c:txPr>
    </c:title>
    <c:plotArea>
      <c:layout>
        <c:manualLayout>
          <c:xMode val="edge"/>
          <c:yMode val="edge"/>
          <c:x val="0.06775"/>
          <c:y val="0.15775"/>
          <c:w val="0.7325"/>
          <c:h val="0.82575"/>
        </c:manualLayout>
      </c:layout>
      <c:barChart>
        <c:barDir val="col"/>
        <c:grouping val="stacked"/>
        <c:varyColors val="0"/>
        <c:ser>
          <c:idx val="0"/>
          <c:order val="0"/>
          <c:tx>
            <c:strRef>
              <c:f>vypocet!$B$57</c:f>
              <c:strCache>
                <c:ptCount val="1"/>
                <c:pt idx="0">
                  <c:v>celkové náklady - spotřebiče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vypocet!$C$56:$D$56</c:f>
            </c:strRef>
          </c:cat>
          <c:val>
            <c:numRef>
              <c:f>vypocet!$C$57:$D$57</c:f>
            </c:numRef>
          </c:val>
        </c:ser>
        <c:ser>
          <c:idx val="1"/>
          <c:order val="1"/>
          <c:tx>
            <c:strRef>
              <c:f>vypocet!$B$58</c:f>
              <c:strCache>
                <c:ptCount val="1"/>
                <c:pt idx="0">
                  <c:v>Náklady na elektřinu</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vypocet!$C$56:$D$56</c:f>
            </c:strRef>
          </c:cat>
          <c:val>
            <c:numRef>
              <c:f>vypocet!$C$58:$D$58</c:f>
            </c:numRef>
          </c:val>
        </c:ser>
        <c:overlap val="100"/>
        <c:gapWidth val="55"/>
        <c:axId val="34248536"/>
        <c:axId val="39801369"/>
      </c:barChart>
      <c:catAx>
        <c:axId val="34248536"/>
        <c:scaling>
          <c:orientation val="minMax"/>
        </c:scaling>
        <c:axPos val="b"/>
        <c:delete val="0"/>
        <c:numFmt formatCode="General" sourceLinked="1"/>
        <c:majorTickMark val="none"/>
        <c:minorTickMark val="none"/>
        <c:tickLblPos val="nextTo"/>
        <c:spPr>
          <a:ln w="3175">
            <a:solidFill>
              <a:srgbClr val="808080"/>
            </a:solidFill>
          </a:ln>
        </c:spPr>
        <c:crossAx val="39801369"/>
        <c:crosses val="autoZero"/>
        <c:auto val="1"/>
        <c:lblOffset val="100"/>
        <c:tickLblSkip val="1"/>
        <c:noMultiLvlLbl val="0"/>
      </c:catAx>
      <c:valAx>
        <c:axId val="39801369"/>
        <c:scaling>
          <c:orientation val="minMax"/>
        </c:scaling>
        <c:axPos val="l"/>
        <c:title>
          <c:tx>
            <c:strRef>
              <c:f>vypocet!$F$39</c:f>
            </c:strRef>
          </c:tx>
          <c:layout>
            <c:manualLayout>
              <c:xMode val="factor"/>
              <c:yMode val="factor"/>
              <c:x val="0.001"/>
              <c:y val="0.0085"/>
            </c:manualLayout>
          </c:layout>
          <c:overlay val="0"/>
          <c:spPr>
            <a:noFill/>
            <a:ln w="3175">
              <a:noFill/>
            </a:ln>
          </c:spPr>
          <c:txPr>
            <a:bodyPr vert="horz" rot="-5400000"/>
            <a:lstStyle/>
            <a:p>
              <a:pPr>
                <a:defRPr lang="en-US" cap="none" sz="1000" b="1" i="0" u="none" baseline="0">
                  <a:solidFill>
                    <a:srgbClr val="000000"/>
                  </a:solidFill>
                </a:defRPr>
              </a:pPr>
            </a:p>
          </c:tx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248536"/>
        <c:crossesAt val="1"/>
        <c:crossBetween val="between"/>
        <c:dispUnits/>
      </c:valAx>
      <c:spPr>
        <a:solidFill>
          <a:srgbClr val="FFFFFF"/>
        </a:solidFill>
        <a:ln w="3175">
          <a:noFill/>
        </a:ln>
      </c:spPr>
    </c:plotArea>
    <c:legend>
      <c:legendPos val="b"/>
      <c:layout>
        <c:manualLayout>
          <c:xMode val="edge"/>
          <c:yMode val="edge"/>
          <c:x val="0.79475"/>
          <c:y val="0.19"/>
          <c:w val="0.20525"/>
          <c:h val="0.186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466725</xdr:colOff>
      <xdr:row>1</xdr:row>
      <xdr:rowOff>0</xdr:rowOff>
    </xdr:from>
    <xdr:to>
      <xdr:col>89</xdr:col>
      <xdr:colOff>723900</xdr:colOff>
      <xdr:row>34</xdr:row>
      <xdr:rowOff>133350</xdr:rowOff>
    </xdr:to>
    <xdr:graphicFrame>
      <xdr:nvGraphicFramePr>
        <xdr:cNvPr id="1" name="Diagramm 5"/>
        <xdr:cNvGraphicFramePr/>
      </xdr:nvGraphicFramePr>
      <xdr:xfrm>
        <a:off x="9963150" y="0"/>
        <a:ext cx="7181850"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pten.eu/english/professional-refrigerators/beverage-coolers-1.html" TargetMode="External" /><Relationship Id="rId2" Type="http://schemas.openxmlformats.org/officeDocument/2006/relationships/hyperlink" Target="http://www.topprodukte.at/de/Products-Lists/topproductscat1/188/topproductscat2/540/topproductscat3/545/topprodukte_sort_listing/x/topprodukte_sort_direction/x/topprodukte_how_many_ds/1.html" TargetMode="External" /><Relationship Id="rId3" Type="http://schemas.openxmlformats.org/officeDocument/2006/relationships/hyperlink" Target="http://www.topten.ch/deutsch/gewerbegeraete/glastuer-kuehlschraenke-1-tuerig.html" TargetMode="External" /><Relationship Id="rId4" Type="http://schemas.openxmlformats.org/officeDocument/2006/relationships/hyperlink" Target="http://www.topten.ch/francais/froids-professionnels/refrigerateurs-avec-porte-en-verre.html" TargetMode="External" /><Relationship Id="rId5" Type="http://schemas.openxmlformats.org/officeDocument/2006/relationships/hyperlink" Target="http://www.topten.eu/english/professional-refrigerators/vertical-chilled-display-cabinets-with-doors.html" TargetMode="External" /><Relationship Id="rId6" Type="http://schemas.openxmlformats.org/officeDocument/2006/relationships/hyperlink" Target="http://www.topten.eu/english/professional-refrigerators/vertical-chilled-display-cabinets-with-doors.html" TargetMode="External" /><Relationship Id="rId7" Type="http://schemas.openxmlformats.org/officeDocument/2006/relationships/hyperlink" Target="http://www.topten.eu/english/professional-refrigerators/vertical-chilled-display-cabinets-with-doors.html" TargetMode="External" /><Relationship Id="rId8" Type="http://schemas.openxmlformats.org/officeDocument/2006/relationships/hyperlink" Target="http://www.topten.eu/english/professional-refrigerators/vertical-chilled-display-cabinets-with-doors.html" TargetMode="External" /><Relationship Id="rId9" Type="http://schemas.openxmlformats.org/officeDocument/2006/relationships/hyperlink" Target="http://www.eurotopten.it/" TargetMode="External" /><Relationship Id="rId10" Type="http://schemas.openxmlformats.org/officeDocument/2006/relationships/hyperlink" Target="http://www.eurotopten.it/"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H294"/>
  <sheetViews>
    <sheetView showGridLines="0" tabSelected="1" workbookViewId="0" topLeftCell="L4">
      <selection activeCell="L7" sqref="L7"/>
    </sheetView>
  </sheetViews>
  <sheetFormatPr defaultColWidth="11.421875" defaultRowHeight="12.75"/>
  <cols>
    <col min="1" max="1" width="11.421875" style="0" hidden="1" customWidth="1"/>
    <col min="2" max="2" width="31.28125" style="0" hidden="1" customWidth="1"/>
    <col min="3" max="3" width="29.140625" style="0" hidden="1" customWidth="1"/>
    <col min="4" max="4" width="23.00390625" style="0" hidden="1" customWidth="1"/>
    <col min="5" max="5" width="11.421875" style="0" hidden="1" customWidth="1"/>
    <col min="6" max="6" width="50.421875" style="0" hidden="1" customWidth="1"/>
    <col min="7" max="7" width="16.00390625" style="0" hidden="1" customWidth="1"/>
    <col min="8" max="8" width="168.57421875" style="0" hidden="1" customWidth="1"/>
    <col min="9" max="9" width="14.00390625" style="0" hidden="1" customWidth="1"/>
    <col min="10" max="10" width="12.57421875" style="0" hidden="1" customWidth="1"/>
    <col min="11" max="11" width="17.00390625" style="0" hidden="1" customWidth="1"/>
    <col min="12" max="12" width="17.00390625" style="0" customWidth="1"/>
    <col min="13" max="13" width="41.140625" style="0" customWidth="1"/>
    <col min="14" max="14" width="10.28125" style="0" customWidth="1"/>
    <col min="15" max="15" width="8.28125" style="0" customWidth="1"/>
    <col min="16" max="16" width="9.421875" style="0" customWidth="1"/>
    <col min="17" max="17" width="15.28125" style="0" customWidth="1"/>
    <col min="18" max="18" width="8.57421875" style="0" customWidth="1"/>
    <col min="19" max="19" width="11.28125" style="0" customWidth="1"/>
    <col min="20" max="21" width="10.57421875" style="0" customWidth="1"/>
    <col min="22" max="25" width="11.421875" style="0" customWidth="1"/>
    <col min="26" max="26" width="12.421875" style="0" customWidth="1"/>
    <col min="27" max="28" width="11.421875" style="0" customWidth="1"/>
    <col min="29" max="29" width="15.57421875" style="3" hidden="1" customWidth="1"/>
    <col min="30" max="30" width="24.421875" style="0" hidden="1" customWidth="1"/>
    <col min="31" max="31" width="22.421875" style="0" hidden="1" customWidth="1"/>
    <col min="32" max="32" width="17.140625" style="0" hidden="1" customWidth="1"/>
    <col min="33" max="33" width="16.421875" style="0" hidden="1" customWidth="1"/>
    <col min="34" max="34" width="17.8515625" style="0" hidden="1" customWidth="1"/>
    <col min="35" max="35" width="26.57421875" style="0" hidden="1" customWidth="1"/>
    <col min="36" max="36" width="24.140625" style="0" hidden="1" customWidth="1"/>
    <col min="37" max="37" width="39.57421875" style="0" hidden="1" customWidth="1"/>
    <col min="38" max="38" width="15.28125" style="0" hidden="1" customWidth="1"/>
    <col min="39" max="39" width="14.8515625" style="0" hidden="1" customWidth="1"/>
    <col min="40" max="40" width="17.7109375" style="0" hidden="1" customWidth="1"/>
    <col min="41" max="41" width="23.00390625" style="0" hidden="1" customWidth="1"/>
    <col min="42" max="42" width="20.57421875" style="0" hidden="1" customWidth="1"/>
    <col min="43" max="43" width="21.8515625" style="0" hidden="1" customWidth="1"/>
    <col min="44" max="44" width="21.28125" style="0" hidden="1" customWidth="1"/>
    <col min="45" max="45" width="20.7109375" style="0" hidden="1" customWidth="1"/>
    <col min="46" max="46" width="35.8515625" style="0" hidden="1" customWidth="1"/>
    <col min="47" max="47" width="22.7109375" style="0" hidden="1" customWidth="1"/>
    <col min="48" max="48" width="27.8515625" style="0" hidden="1" customWidth="1"/>
    <col min="49" max="49" width="27.57421875" style="0" hidden="1" customWidth="1"/>
    <col min="50" max="50" width="77.421875" style="0" hidden="1" customWidth="1"/>
    <col min="51" max="51" width="27.28125" style="0" hidden="1" customWidth="1"/>
    <col min="52" max="52" width="27.140625" style="0" hidden="1" customWidth="1"/>
    <col min="53" max="53" width="28.140625" style="0" hidden="1" customWidth="1"/>
    <col min="54" max="54" width="25.8515625" style="0" hidden="1" customWidth="1"/>
    <col min="55" max="56" width="26.00390625" style="0" hidden="1" customWidth="1"/>
    <col min="57" max="60" width="11.421875" style="0" hidden="1" customWidth="1"/>
    <col min="61" max="61" width="13.00390625" style="0" hidden="1" customWidth="1"/>
    <col min="62" max="62" width="33.421875" style="0" hidden="1" customWidth="1"/>
    <col min="63" max="63" width="43.140625" style="0" hidden="1" customWidth="1"/>
    <col min="64" max="64" width="45.28125" style="0" hidden="1" customWidth="1"/>
    <col min="65" max="65" width="43.7109375" style="0" hidden="1" customWidth="1"/>
    <col min="66" max="66" width="49.00390625" style="0" hidden="1" customWidth="1"/>
    <col min="67" max="67" width="47.57421875" style="0" hidden="1" customWidth="1"/>
    <col min="68" max="69" width="46.421875" style="0" hidden="1" customWidth="1"/>
    <col min="70" max="70" width="58.8515625" style="0" hidden="1" customWidth="1"/>
    <col min="71" max="71" width="11.421875" style="0" hidden="1" customWidth="1"/>
    <col min="72" max="72" width="23.00390625" style="0" hidden="1" customWidth="1"/>
    <col min="73" max="73" width="14.57421875" style="0" hidden="1" customWidth="1"/>
    <col min="74" max="74" width="81.00390625" style="0" hidden="1" customWidth="1"/>
    <col min="75" max="75" width="72.421875" style="0" hidden="1" customWidth="1"/>
    <col min="76" max="76" width="73.00390625" style="0" hidden="1" customWidth="1"/>
    <col min="77" max="77" width="74.00390625" style="0" hidden="1" customWidth="1"/>
    <col min="78" max="78" width="67.57421875" style="0" hidden="1" customWidth="1"/>
    <col min="79" max="79" width="66.421875" style="0" hidden="1" customWidth="1"/>
    <col min="80" max="80" width="10.140625" style="0" hidden="1" customWidth="1"/>
    <col min="81" max="81" width="24.8515625" style="0" hidden="1" customWidth="1"/>
    <col min="82" max="82" width="18.8515625" style="0" hidden="1" customWidth="1"/>
    <col min="83" max="83" width="18.00390625" style="0" hidden="1" customWidth="1"/>
    <col min="84" max="84" width="33.421875" style="0" hidden="1" customWidth="1"/>
    <col min="85" max="85" width="28.57421875" style="0" hidden="1" customWidth="1"/>
    <col min="86" max="87" width="11.421875" style="0" hidden="1" customWidth="1"/>
    <col min="88" max="111" width="11.421875" style="0" customWidth="1"/>
  </cols>
  <sheetData>
    <row r="1" ht="12.75" hidden="1"/>
    <row r="2" spans="2:12" ht="13.5" hidden="1" thickBot="1">
      <c r="B2" s="162" t="s">
        <v>24</v>
      </c>
      <c r="C2" s="162"/>
      <c r="D2" s="162"/>
      <c r="E2" s="162"/>
      <c r="F2" s="162"/>
      <c r="G2" s="162"/>
      <c r="H2" s="162"/>
      <c r="I2" s="163"/>
      <c r="L2" s="15"/>
    </row>
    <row r="3" spans="2:32" ht="13.5" hidden="1" thickBot="1">
      <c r="B3" s="16"/>
      <c r="C3" s="16"/>
      <c r="D3" s="16"/>
      <c r="E3" s="16"/>
      <c r="F3" s="16"/>
      <c r="G3" s="16"/>
      <c r="H3" s="16"/>
      <c r="I3" s="17"/>
      <c r="M3" s="137" t="s">
        <v>358</v>
      </c>
      <c r="N3" s="39"/>
      <c r="O3" s="31"/>
      <c r="P3" s="89" t="s">
        <v>318</v>
      </c>
      <c r="Q3" s="40"/>
      <c r="R3" s="39"/>
      <c r="S3" s="63"/>
      <c r="T3" s="63"/>
      <c r="U3" s="41"/>
      <c r="AD3" s="4"/>
      <c r="AE3" s="4"/>
      <c r="AF3" s="4"/>
    </row>
    <row r="4" spans="2:34" ht="15">
      <c r="B4" s="20"/>
      <c r="C4" s="4"/>
      <c r="D4" s="4"/>
      <c r="E4" s="20"/>
      <c r="F4" s="4"/>
      <c r="G4" s="4"/>
      <c r="H4" s="4"/>
      <c r="I4" s="5"/>
      <c r="M4" s="170" t="str">
        <f>VLOOKUP(P3,AC54:AX64,20,FALSE)</f>
        <v>Profesionální chladicí zařízení do obchodů, hotelů a restaurací</v>
      </c>
      <c r="N4" s="156"/>
      <c r="O4" s="156"/>
      <c r="P4" s="156"/>
      <c r="Q4" s="156"/>
      <c r="R4" s="156"/>
      <c r="S4" s="156"/>
      <c r="T4" s="156"/>
      <c r="U4" s="171"/>
      <c r="AC4" s="21"/>
      <c r="AD4" s="76"/>
      <c r="AE4" s="4"/>
      <c r="AF4" s="4"/>
      <c r="AH4" s="76"/>
    </row>
    <row r="5" spans="2:36" ht="12.75">
      <c r="B5" s="48"/>
      <c r="C5" s="4"/>
      <c r="D5" s="4"/>
      <c r="E5" s="4"/>
      <c r="F5" s="4"/>
      <c r="G5" s="4"/>
      <c r="H5" s="4"/>
      <c r="I5" s="5"/>
      <c r="M5" s="34"/>
      <c r="N5" s="35"/>
      <c r="O5" s="35"/>
      <c r="P5" s="35"/>
      <c r="Q5" s="35"/>
      <c r="R5" s="18"/>
      <c r="S5" s="18"/>
      <c r="T5" s="18"/>
      <c r="U5" s="32"/>
      <c r="AC5" s="75"/>
      <c r="AD5" s="147"/>
      <c r="AE5" s="148"/>
      <c r="AF5" s="148"/>
      <c r="AH5" s="159"/>
      <c r="AI5" s="160"/>
      <c r="AJ5" s="160"/>
    </row>
    <row r="6" spans="2:32" ht="15.75" thickBot="1">
      <c r="B6" s="4"/>
      <c r="C6" s="4"/>
      <c r="D6" s="4"/>
      <c r="E6" s="4"/>
      <c r="F6" s="4"/>
      <c r="G6" s="4"/>
      <c r="H6" s="4"/>
      <c r="I6" s="5"/>
      <c r="L6" s="4"/>
      <c r="M6" s="144" t="str">
        <f>VLOOKUP(P3,AC54:AT64,13,FALSE)</f>
        <v>Nastavení kalkulačky</v>
      </c>
      <c r="N6" s="145"/>
      <c r="O6" s="145"/>
      <c r="P6" s="156"/>
      <c r="Q6" s="145"/>
      <c r="R6" s="145"/>
      <c r="S6" s="145"/>
      <c r="T6" s="145"/>
      <c r="U6" s="146"/>
      <c r="AD6" s="4"/>
      <c r="AE6" s="4"/>
      <c r="AF6" s="4"/>
    </row>
    <row r="7" spans="2:42" ht="12.75" customHeight="1" thickBot="1">
      <c r="B7" s="4"/>
      <c r="C7" s="4"/>
      <c r="D7" s="4"/>
      <c r="E7" s="4"/>
      <c r="F7" s="4"/>
      <c r="G7" s="4"/>
      <c r="H7" s="4"/>
      <c r="I7" s="5"/>
      <c r="L7" s="4"/>
      <c r="M7" s="33" t="str">
        <f>VLOOKUP(P3,AC54:AT64,4,FALSE)</f>
        <v>Cena elektřiny</v>
      </c>
      <c r="N7" s="18"/>
      <c r="O7" s="18"/>
      <c r="P7" s="89">
        <v>3.5</v>
      </c>
      <c r="Q7" s="62" t="str">
        <f>VLOOKUP(P3,AC54:BG64,29,FALSE)</f>
        <v>Kč/kWh</v>
      </c>
      <c r="R7" s="64"/>
      <c r="S7" s="18"/>
      <c r="T7" s="18"/>
      <c r="U7" s="32"/>
      <c r="AD7" s="4"/>
      <c r="AE7" s="4"/>
      <c r="AF7" s="4"/>
      <c r="AP7" s="4"/>
    </row>
    <row r="8" spans="2:44" ht="15.75">
      <c r="B8" s="4"/>
      <c r="C8" s="4"/>
      <c r="D8" s="4"/>
      <c r="E8" s="4"/>
      <c r="F8" s="4"/>
      <c r="G8" s="4"/>
      <c r="H8" s="4"/>
      <c r="I8" s="5"/>
      <c r="L8" s="4"/>
      <c r="M8" s="43" t="str">
        <f>VLOOKUP(P3,AC54:AU64,19,FALSE)</f>
        <v>Emisní faktor CO2</v>
      </c>
      <c r="N8" s="37"/>
      <c r="O8" s="37"/>
      <c r="P8" s="99">
        <v>1.06</v>
      </c>
      <c r="Q8" s="100" t="s">
        <v>259</v>
      </c>
      <c r="R8" s="90"/>
      <c r="S8" s="37"/>
      <c r="T8" s="37"/>
      <c r="U8" s="44"/>
      <c r="AD8" s="4"/>
      <c r="AE8" s="4"/>
      <c r="AF8" s="4"/>
      <c r="AP8" s="12"/>
      <c r="AQ8" s="11"/>
      <c r="AR8" s="11"/>
    </row>
    <row r="9" spans="2:44" ht="12.75" customHeight="1">
      <c r="B9" s="4"/>
      <c r="C9" s="4"/>
      <c r="D9" s="4"/>
      <c r="E9" s="4"/>
      <c r="F9" s="4"/>
      <c r="G9" s="4"/>
      <c r="H9" s="4"/>
      <c r="I9" s="5"/>
      <c r="L9" s="4"/>
      <c r="M9" s="45"/>
      <c r="N9" s="38"/>
      <c r="O9" s="38"/>
      <c r="P9" s="101"/>
      <c r="Q9" s="38"/>
      <c r="R9" s="38"/>
      <c r="S9" s="38"/>
      <c r="T9" s="38"/>
      <c r="U9" s="69"/>
      <c r="AD9" s="4"/>
      <c r="AE9" s="4"/>
      <c r="AF9" s="4"/>
      <c r="AP9" s="12"/>
      <c r="AQ9" s="11"/>
      <c r="AR9" s="11"/>
    </row>
    <row r="10" spans="2:44" ht="15" customHeight="1" thickBot="1">
      <c r="B10" s="4"/>
      <c r="C10" s="4"/>
      <c r="D10" s="4"/>
      <c r="E10" s="4"/>
      <c r="F10" s="4"/>
      <c r="G10" s="4"/>
      <c r="H10" s="4"/>
      <c r="I10" s="5"/>
      <c r="L10" s="4"/>
      <c r="M10" s="144" t="str">
        <f>VLOOKUP(P3,AC54:AT64,2,FALSE)</f>
        <v>Vyberte typ spotřebiče</v>
      </c>
      <c r="N10" s="145"/>
      <c r="O10" s="145"/>
      <c r="P10" s="156"/>
      <c r="Q10" s="156"/>
      <c r="R10" s="156"/>
      <c r="S10" s="156"/>
      <c r="T10" s="145"/>
      <c r="U10" s="146"/>
      <c r="AD10" s="4"/>
      <c r="AE10" s="4"/>
      <c r="AP10" s="12"/>
      <c r="AQ10" s="11"/>
      <c r="AR10" s="11"/>
    </row>
    <row r="11" spans="2:44" ht="12.75" customHeight="1" thickBot="1">
      <c r="B11" s="12" t="s">
        <v>27</v>
      </c>
      <c r="C11" s="4">
        <f>MATCH(P3,AC54:AC64,0)</f>
        <v>6</v>
      </c>
      <c r="D11" s="4">
        <v>1</v>
      </c>
      <c r="E11" s="4"/>
      <c r="F11" s="4"/>
      <c r="G11" s="4"/>
      <c r="H11" s="4"/>
      <c r="I11" s="5"/>
      <c r="L11" s="4"/>
      <c r="M11" s="33"/>
      <c r="N11" s="18"/>
      <c r="O11" s="18"/>
      <c r="P11" s="164" t="s">
        <v>340</v>
      </c>
      <c r="Q11" s="165"/>
      <c r="R11" s="165"/>
      <c r="S11" s="166"/>
      <c r="T11" s="97"/>
      <c r="U11" s="98"/>
      <c r="AD11" s="77" t="s">
        <v>107</v>
      </c>
      <c r="AE11" s="77"/>
      <c r="AF11" s="77"/>
      <c r="AP11" s="12"/>
      <c r="AQ11" s="11"/>
      <c r="AR11" s="11"/>
    </row>
    <row r="12" spans="2:44" ht="15.75" thickBot="1">
      <c r="B12" s="11" t="s">
        <v>29</v>
      </c>
      <c r="C12" s="19">
        <f>ROW($AY$54)</f>
        <v>54</v>
      </c>
      <c r="D12" s="4">
        <v>54</v>
      </c>
      <c r="E12" s="4">
        <v>54</v>
      </c>
      <c r="F12" s="4"/>
      <c r="G12" s="4"/>
      <c r="H12" s="4"/>
      <c r="I12" s="5"/>
      <c r="L12" s="4"/>
      <c r="M12" s="167" t="str">
        <f>VLOOKUP(P3,AC54:AW64,21,FALSE)</f>
        <v>Vložte údaje spotřebiče</v>
      </c>
      <c r="N12" s="168"/>
      <c r="O12" s="168"/>
      <c r="P12" s="156"/>
      <c r="Q12" s="145"/>
      <c r="R12" s="145"/>
      <c r="S12" s="145"/>
      <c r="T12" s="168"/>
      <c r="U12" s="169"/>
      <c r="AD12" s="4"/>
      <c r="AE12" s="4"/>
      <c r="AP12" s="12"/>
      <c r="AQ12" s="11"/>
      <c r="AR12" s="11"/>
    </row>
    <row r="13" spans="2:44" ht="12.75" customHeight="1">
      <c r="B13" s="12" t="s">
        <v>28</v>
      </c>
      <c r="C13" s="19" t="e">
        <f>COLUMN($AY$54)+_xlfn.IFERROR(MATCH($P$11,$AY$54:$BA$54,0),_xlfn.IFERROR(MATCH($P$11,$AY$55:$BA$55,0),_xlfn.IFERROR(MATCH($P$11,$AY$56:$BA$56,0),_xlfn.IFERROR(MATCH($P$11,$AY$60:$BA$60,0),_xlfn.IFERROR(MATCH($P$11,$AY$62:$BA$62,0),_xlfn.IFERROR(MATCH($P$11,$AY$63:$BA$63,0),MATCH($P$11,$AY$64:$BA$64,0)))))))</f>
        <v>#N/A</v>
      </c>
      <c r="D13" s="4">
        <v>52</v>
      </c>
      <c r="E13" s="4"/>
      <c r="F13" s="4"/>
      <c r="G13" s="4"/>
      <c r="H13" s="4"/>
      <c r="I13" s="5"/>
      <c r="L13" s="4"/>
      <c r="M13" s="151" t="str">
        <f>VLOOKUP(P3,AC54:AT64,9,FALSE)</f>
        <v>Objem nebo vystavovací plocha</v>
      </c>
      <c r="N13" s="36"/>
      <c r="O13" s="36"/>
      <c r="P13" s="153">
        <v>1.35</v>
      </c>
      <c r="Q13" s="149" t="s">
        <v>258</v>
      </c>
      <c r="R13" s="36"/>
      <c r="S13" s="36"/>
      <c r="T13" s="36"/>
      <c r="U13" s="42"/>
      <c r="AD13" s="4"/>
      <c r="AE13" s="4"/>
      <c r="AP13" s="12"/>
      <c r="AQ13" s="11"/>
      <c r="AR13" s="11"/>
    </row>
    <row r="14" spans="2:44" ht="13.5" thickBot="1">
      <c r="B14" s="4"/>
      <c r="C14" s="4"/>
      <c r="D14" s="4"/>
      <c r="E14" s="4"/>
      <c r="F14" s="4"/>
      <c r="G14" s="4"/>
      <c r="H14" s="4"/>
      <c r="I14" s="5"/>
      <c r="L14" s="4"/>
      <c r="M14" s="152"/>
      <c r="N14" s="37"/>
      <c r="O14" s="37"/>
      <c r="P14" s="154"/>
      <c r="Q14" s="150"/>
      <c r="R14" s="37"/>
      <c r="S14" s="37"/>
      <c r="T14" s="37"/>
      <c r="U14" s="44"/>
      <c r="AP14" s="12"/>
      <c r="AQ14" s="11"/>
      <c r="AR14" s="11"/>
    </row>
    <row r="15" spans="2:21" ht="12.75">
      <c r="B15" s="4"/>
      <c r="C15" s="4"/>
      <c r="D15" s="4"/>
      <c r="E15" s="4"/>
      <c r="F15" s="4"/>
      <c r="G15" s="4"/>
      <c r="H15" s="4"/>
      <c r="I15" s="5"/>
      <c r="L15" s="4"/>
      <c r="M15" s="161" t="str">
        <f>VLOOKUP(P3,AC54:BK64,35,FALSE)</f>
        <v>Celková spotřeba energie (AEC = TEC * 365)</v>
      </c>
      <c r="N15" s="36"/>
      <c r="O15" s="36"/>
      <c r="P15" s="153">
        <v>9000</v>
      </c>
      <c r="Q15" s="149" t="s">
        <v>359</v>
      </c>
      <c r="R15" s="36"/>
      <c r="S15" s="36"/>
      <c r="T15" s="36"/>
      <c r="U15" s="42"/>
    </row>
    <row r="16" spans="2:21" ht="13.5" thickBot="1">
      <c r="B16" s="4"/>
      <c r="C16" s="4"/>
      <c r="D16" s="4"/>
      <c r="E16" s="4"/>
      <c r="F16" s="4"/>
      <c r="G16" s="4"/>
      <c r="H16" s="4"/>
      <c r="I16" s="5"/>
      <c r="M16" s="152"/>
      <c r="N16" s="37"/>
      <c r="O16" s="37"/>
      <c r="P16" s="154"/>
      <c r="Q16" s="150"/>
      <c r="R16" s="37"/>
      <c r="S16" s="37"/>
      <c r="T16" s="37"/>
      <c r="U16" s="44"/>
    </row>
    <row r="17" spans="2:21" ht="12.75">
      <c r="B17" s="4"/>
      <c r="C17" s="4"/>
      <c r="D17" s="4"/>
      <c r="E17" s="4"/>
      <c r="F17" s="4"/>
      <c r="G17" s="4"/>
      <c r="H17" s="4"/>
      <c r="I17" s="5"/>
      <c r="M17" s="151" t="str">
        <f>VLOOKUP(P3,AC54:BK64,18,FALSE)</f>
        <v>Počet spotřebičů ve stejné kategorii</v>
      </c>
      <c r="N17" s="36"/>
      <c r="O17" s="36"/>
      <c r="P17" s="153">
        <v>1</v>
      </c>
      <c r="Q17" s="149" t="s">
        <v>62</v>
      </c>
      <c r="R17" s="36"/>
      <c r="S17" s="36"/>
      <c r="T17" s="36"/>
      <c r="U17" s="42"/>
    </row>
    <row r="18" spans="2:21" ht="13.5" thickBot="1">
      <c r="B18" s="4"/>
      <c r="C18" s="4"/>
      <c r="D18" s="4"/>
      <c r="E18" s="4"/>
      <c r="F18" s="4"/>
      <c r="G18" s="4"/>
      <c r="H18" s="4"/>
      <c r="I18" s="5"/>
      <c r="M18" s="152"/>
      <c r="N18" s="37"/>
      <c r="O18" s="37"/>
      <c r="P18" s="154"/>
      <c r="Q18" s="150"/>
      <c r="R18" s="37"/>
      <c r="S18" s="37"/>
      <c r="T18" s="37"/>
      <c r="U18" s="44"/>
    </row>
    <row r="19" spans="2:21" ht="12.75">
      <c r="B19" s="27" t="s">
        <v>5</v>
      </c>
      <c r="C19" s="1"/>
      <c r="D19" s="2"/>
      <c r="E19" s="27"/>
      <c r="F19" s="9"/>
      <c r="G19" s="105" t="s">
        <v>199</v>
      </c>
      <c r="H19" s="102"/>
      <c r="I19" s="5"/>
      <c r="M19" s="151" t="str">
        <f>VLOOKUP(P3,AC54:BK64,10,FALSE)</f>
        <v>Provozní životnost</v>
      </c>
      <c r="N19" s="36"/>
      <c r="O19" s="36"/>
      <c r="P19" s="153">
        <v>8</v>
      </c>
      <c r="Q19" s="173" t="str">
        <f>VLOOKUP(P3,AC54:BS64,30,FALSE)</f>
        <v>roků</v>
      </c>
      <c r="R19" s="36"/>
      <c r="S19" s="36"/>
      <c r="T19" s="36"/>
      <c r="U19" s="42"/>
    </row>
    <row r="20" spans="2:21" ht="13.5" thickBot="1">
      <c r="B20" s="53" t="s">
        <v>6</v>
      </c>
      <c r="C20" s="102" t="s">
        <v>7</v>
      </c>
      <c r="D20" s="104" t="s">
        <v>8</v>
      </c>
      <c r="E20" s="30" t="s">
        <v>4</v>
      </c>
      <c r="F20" s="9"/>
      <c r="G20" s="9" t="s">
        <v>143</v>
      </c>
      <c r="H20" s="102" t="s">
        <v>108</v>
      </c>
      <c r="I20" s="5"/>
      <c r="M20" s="152"/>
      <c r="N20" s="37"/>
      <c r="O20" s="37"/>
      <c r="P20" s="154"/>
      <c r="Q20" s="150"/>
      <c r="R20" s="37"/>
      <c r="S20" s="37"/>
      <c r="T20" s="37"/>
      <c r="U20" s="44"/>
    </row>
    <row r="21" spans="2:21" ht="13.5" thickBot="1">
      <c r="B21" s="49" t="s">
        <v>314</v>
      </c>
      <c r="C21" s="5">
        <v>1</v>
      </c>
      <c r="D21" s="5">
        <v>0.009</v>
      </c>
      <c r="E21" s="28">
        <f>$F$78</f>
        <v>50.47777777777778</v>
      </c>
      <c r="F21" s="28" t="s">
        <v>316</v>
      </c>
      <c r="G21" s="28">
        <f>550/1000</f>
        <v>0.55</v>
      </c>
      <c r="H21" s="103" t="str">
        <f>VLOOKUP(P3,AC54:CB64,47,FALSE)</f>
        <v>http://www.uspornespotrebice.cz/zmrzlinove-mraznicky/</v>
      </c>
      <c r="I21" s="5"/>
      <c r="M21" s="118" t="str">
        <f>VLOOKUP(P3,AC54:AT64,17,FALSE)</f>
        <v>Váš spotřebič (cena)</v>
      </c>
      <c r="N21" s="37"/>
      <c r="O21" s="37"/>
      <c r="P21" s="91">
        <v>0</v>
      </c>
      <c r="Q21" s="119" t="str">
        <f>VLOOKUP(P3,AC54:BG64,31,FALSE)</f>
        <v>Kč</v>
      </c>
      <c r="R21" s="37"/>
      <c r="S21" s="37"/>
      <c r="T21" s="37"/>
      <c r="U21" s="44"/>
    </row>
    <row r="22" spans="2:21" ht="13.5" thickBot="1">
      <c r="B22" s="49" t="s">
        <v>315</v>
      </c>
      <c r="C22" s="5">
        <v>1</v>
      </c>
      <c r="D22" s="5">
        <v>0.013</v>
      </c>
      <c r="E22" s="28">
        <f>$F$91</f>
        <v>39.78333333333334</v>
      </c>
      <c r="F22" s="28" t="s">
        <v>317</v>
      </c>
      <c r="G22" s="28">
        <f>453/1000</f>
        <v>0.453</v>
      </c>
      <c r="H22" s="5" t="str">
        <f>VLOOKUP(P3,AC54:CB64,48,FALSE)</f>
        <v>http://www.uspornespotrebice.cz/napojove-chladnicky/</v>
      </c>
      <c r="I22" s="5"/>
      <c r="M22" s="118" t="str">
        <f>VLOOKUP(P3,AC54:AT64,16,FALSE)</f>
        <v>Úsporný spotřebič (cena)</v>
      </c>
      <c r="N22" s="37"/>
      <c r="O22" s="37"/>
      <c r="P22" s="91">
        <v>0</v>
      </c>
      <c r="Q22" s="119" t="str">
        <f>VLOOKUP(P3,AC54:BG64,31,FALSE)</f>
        <v>Kč</v>
      </c>
      <c r="R22" s="37"/>
      <c r="S22" s="37"/>
      <c r="T22" s="37"/>
      <c r="U22" s="44"/>
    </row>
    <row r="23" spans="2:21" ht="15">
      <c r="B23" s="49" t="s">
        <v>340</v>
      </c>
      <c r="C23" s="5">
        <v>9.1</v>
      </c>
      <c r="D23" s="5">
        <v>9.1</v>
      </c>
      <c r="E23" s="28">
        <f>$F$96</f>
        <v>41.224999999999994</v>
      </c>
      <c r="F23" s="28" t="s">
        <v>341</v>
      </c>
      <c r="G23" s="28">
        <v>0</v>
      </c>
      <c r="H23" s="5" t="str">
        <f>VLOOKUP(P3,AC54:CB64,49,FALSE)</f>
        <v>http://www.uspornespotrebice.cz/vertikalni-chladnicky-pro-obchody/</v>
      </c>
      <c r="I23" s="5"/>
      <c r="M23" s="144" t="str">
        <f>VLOOKUP(P3,AC54:AX64,22,FALSE)</f>
        <v>Porovnání s úspornými spotřebiči v rámci životnosti</v>
      </c>
      <c r="N23" s="145"/>
      <c r="O23" s="145"/>
      <c r="P23" s="145"/>
      <c r="Q23" s="145"/>
      <c r="R23" s="145"/>
      <c r="S23" s="145"/>
      <c r="T23" s="145"/>
      <c r="U23" s="146"/>
    </row>
    <row r="24" spans="2:21" ht="12.75">
      <c r="B24" s="21"/>
      <c r="C24" s="5"/>
      <c r="D24" s="5"/>
      <c r="E24" s="28"/>
      <c r="F24" s="28"/>
      <c r="G24" s="28"/>
      <c r="H24" s="5"/>
      <c r="I24" s="5"/>
      <c r="M24" s="45"/>
      <c r="N24" s="157" t="str">
        <f>VLOOKUP(P3,AC54:AT64,7,FALSE)</f>
        <v>Spotřeba energie</v>
      </c>
      <c r="O24" s="172"/>
      <c r="P24" s="157" t="str">
        <f>VLOOKUP(P3,AC54:CL64,53,FALSE)</f>
        <v>celkové náklady - spotřebiče</v>
      </c>
      <c r="Q24" s="172"/>
      <c r="R24" s="157" t="str">
        <f>VLOOKUP(P3,AC54:AT64,8,FALSE)</f>
        <v>Náklady na elektřinu</v>
      </c>
      <c r="S24" s="172"/>
      <c r="T24" s="157" t="str">
        <f>VLOOKUP(P3,AC54:AT64,11,FALSE)</f>
        <v>Emise CO2</v>
      </c>
      <c r="U24" s="158"/>
    </row>
    <row r="25" spans="2:21" ht="12.75">
      <c r="B25" s="21"/>
      <c r="C25" s="5"/>
      <c r="D25" s="5"/>
      <c r="E25" s="28"/>
      <c r="F25" s="28"/>
      <c r="G25" s="28"/>
      <c r="H25" s="5"/>
      <c r="I25" s="5"/>
      <c r="M25" s="88" t="str">
        <f>VLOOKUP(P3,AC54:AT64,3,FALSE)</f>
        <v>Váš spotřebič</v>
      </c>
      <c r="N25" s="65">
        <f>$P$15*$P$19*$P$17</f>
        <v>72000</v>
      </c>
      <c r="O25" s="66" t="s">
        <v>260</v>
      </c>
      <c r="P25" s="93">
        <f>$P$21*$P$17</f>
        <v>0</v>
      </c>
      <c r="Q25" s="67" t="str">
        <f>VLOOKUP(P3,AC54:BU64,31,FALSE)</f>
        <v>Kč</v>
      </c>
      <c r="R25" s="68">
        <f>$N$25*$P$7</f>
        <v>252000</v>
      </c>
      <c r="S25" s="67" t="str">
        <f>VLOOKUP(P3,AC54:BG64,31,FALSE)</f>
        <v>Kč</v>
      </c>
      <c r="T25" s="106">
        <f>(($N$25*$P$8)/1000)+($P$17*$F$33)</f>
        <v>76.32</v>
      </c>
      <c r="U25" s="70" t="s">
        <v>261</v>
      </c>
    </row>
    <row r="26" spans="2:21" ht="13.5" thickBot="1">
      <c r="B26" s="22"/>
      <c r="C26" s="8"/>
      <c r="D26" s="8"/>
      <c r="E26" s="29"/>
      <c r="F26" s="29"/>
      <c r="G26" s="29"/>
      <c r="H26" s="8"/>
      <c r="I26" s="5"/>
      <c r="M26" s="33" t="str">
        <f>VLOOKUP(P3,AC54:AT64,5,FALSE)</f>
        <v>Úsporný spotřebič</v>
      </c>
      <c r="N26" s="60">
        <f>(($N$30*$C$35)/100)*$P$19*$P$17</f>
        <v>25742.621449999995</v>
      </c>
      <c r="O26" s="58" t="s">
        <v>260</v>
      </c>
      <c r="P26" s="94">
        <f>$P$22*$P$17</f>
        <v>0</v>
      </c>
      <c r="Q26" s="92" t="str">
        <f>VLOOKUP(P3,AC54:BU64,31,FALSE)</f>
        <v>Kč</v>
      </c>
      <c r="R26" s="60">
        <f>$N$26*$P$7</f>
        <v>90099.17507499998</v>
      </c>
      <c r="S26" s="59" t="str">
        <f>VLOOKUP(P3,AC54:BG64,31,FALSE)</f>
        <v>Kč</v>
      </c>
      <c r="T26" s="107">
        <f>(($N$26*$P$8)/1000)+($P$17*F33)</f>
        <v>27.287178736999994</v>
      </c>
      <c r="U26" s="61" t="s">
        <v>261</v>
      </c>
    </row>
    <row r="27" spans="9:21" ht="13.5" thickBot="1">
      <c r="I27" s="5"/>
      <c r="M27" s="46" t="str">
        <f>VLOOKUP(P3,AC54:AT64,6,FALSE)</f>
        <v>Celkové úspory</v>
      </c>
      <c r="N27" s="73">
        <f>$N$25-$N$26</f>
        <v>46257.37855000001</v>
      </c>
      <c r="O27" s="72" t="s">
        <v>260</v>
      </c>
      <c r="P27" s="120"/>
      <c r="Q27" s="121"/>
      <c r="R27" s="73">
        <f>($P$25+$R$25)-($P$26+$R$26)</f>
        <v>161900.82492500002</v>
      </c>
      <c r="S27" s="72" t="str">
        <f>VLOOKUP(P3,AC54:BG64,31,FALSE)</f>
        <v>Kč</v>
      </c>
      <c r="T27" s="122">
        <f>$T$25-$T$26</f>
        <v>49.032821263</v>
      </c>
      <c r="U27" s="72" t="s">
        <v>261</v>
      </c>
    </row>
    <row r="28" spans="9:21" ht="12.75">
      <c r="I28" s="5"/>
      <c r="M28" s="186"/>
      <c r="N28" s="187"/>
      <c r="O28" s="187"/>
      <c r="P28" s="187"/>
      <c r="Q28" s="188"/>
      <c r="R28" s="187"/>
      <c r="S28" s="187"/>
      <c r="T28" s="189"/>
      <c r="U28" s="190"/>
    </row>
    <row r="29" spans="9:21" ht="12.75">
      <c r="I29" s="5"/>
      <c r="M29" s="186"/>
      <c r="N29" s="189">
        <f>($P$15/$C$35)*100</f>
        <v>115.30294246703457</v>
      </c>
      <c r="O29" s="187"/>
      <c r="P29" s="187"/>
      <c r="Q29" s="189" t="str">
        <f>IF($N$29&lt;10,"A+++",IF($N$29&lt;15,"A++",IF($N$29&lt;20,"A+",IF($N$29&lt;30,"A",IF($N$29&lt;40,"B",IF($N$29&lt;55,"C",IF($N$29&lt;75,"D",IF($N$29&lt;85,"E","F-G"))))))))</f>
        <v>F-G</v>
      </c>
      <c r="R29" s="187"/>
      <c r="S29" s="187"/>
      <c r="T29" s="189"/>
      <c r="U29" s="190"/>
    </row>
    <row r="30" spans="9:21" ht="12.75">
      <c r="I30" s="5"/>
      <c r="M30" s="186"/>
      <c r="N30" s="189">
        <f>VLOOKUP(P11,B21:E26,4,FALSE)</f>
        <v>41.224999999999994</v>
      </c>
      <c r="O30" s="187"/>
      <c r="P30" s="187"/>
      <c r="Q30" s="189" t="str">
        <f>IF($N$30&lt;10,"A+++",IF($N$30&lt;15,"A++",IF($N$30&lt;20,"A+",IF($N$30&lt;30,"A",IF($N$30&lt;40,"B",IF($N$30&lt;55,"C",IF($N$30&lt;75,"D",IF($N$30&lt;85,"E","F-G"))))))))</f>
        <v>C</v>
      </c>
      <c r="R30" s="187"/>
      <c r="S30" s="187"/>
      <c r="T30" s="191"/>
      <c r="U30" s="192"/>
    </row>
    <row r="31" spans="2:45" ht="12.75">
      <c r="B31" s="4"/>
      <c r="C31" s="4"/>
      <c r="D31" s="4"/>
      <c r="E31" s="4"/>
      <c r="F31" s="4"/>
      <c r="G31" s="4"/>
      <c r="H31" s="4"/>
      <c r="I31" s="5"/>
      <c r="M31" s="88"/>
      <c r="N31" s="36"/>
      <c r="O31" s="36"/>
      <c r="P31" s="36"/>
      <c r="Q31" s="36"/>
      <c r="R31" s="36"/>
      <c r="S31" s="36"/>
      <c r="T31" s="36"/>
      <c r="U31" s="42"/>
      <c r="AQ31" s="4"/>
      <c r="AR31" s="4"/>
      <c r="AS31" s="4"/>
    </row>
    <row r="32" spans="2:21" ht="12.75">
      <c r="B32" s="139" t="s">
        <v>58</v>
      </c>
      <c r="C32" s="139" t="s">
        <v>7</v>
      </c>
      <c r="D32" s="6" t="s">
        <v>8</v>
      </c>
      <c r="E32" s="4"/>
      <c r="F32" s="4" t="s">
        <v>58</v>
      </c>
      <c r="G32" s="4"/>
      <c r="H32" s="4"/>
      <c r="I32" s="5"/>
      <c r="M32" s="124" t="str">
        <f>VLOOKUP(P3,AC54:BH64,32,FALSE)</f>
        <v>Odkaz</v>
      </c>
      <c r="N32" s="184" t="str">
        <f>HYPERLINK(VLOOKUP(P11,B21:H23,7,FALSE),VLOOKUP(P11,B21:H23,5,FALSE))</f>
        <v>Najít účinné vystavovací chladničky pro obchody</v>
      </c>
      <c r="O32" s="185"/>
      <c r="P32" s="185"/>
      <c r="Q32" s="185"/>
      <c r="R32" s="185"/>
      <c r="S32" s="185"/>
      <c r="T32" s="123"/>
      <c r="U32" s="125"/>
    </row>
    <row r="33" spans="2:21" ht="13.5" customHeight="1">
      <c r="B33" s="4"/>
      <c r="C33" s="4">
        <f>VLOOKUP(P11,B21:D23,2,FALSE)</f>
        <v>9.1</v>
      </c>
      <c r="D33" s="3">
        <f>VLOOKUP(P11,B21:D23,3,FALSE)</f>
        <v>9.1</v>
      </c>
      <c r="E33" s="4"/>
      <c r="F33" s="4">
        <f>VLOOKUP(P11,B21:G23,6,FALSE)</f>
        <v>0</v>
      </c>
      <c r="G33" s="4"/>
      <c r="H33" s="4"/>
      <c r="I33" s="5"/>
      <c r="M33" s="178" t="str">
        <f>VLOOKUP(P3,AC54:BV64,46,FALSE)</f>
        <v>Krátký popis:
Tento nástroj je navržen pro pomoc při nákupu nových úsporných chladicích a mrazicích zařízení především v komerčním sektoru.
K porovnání mezi současnými a novými úspornými chladicími zařízeními potřebuje nástroj vstupní údaje - jedná se buňky s šedým podkresem.
Krátký návod:
1. Z roletové nabídky vyberte současné chladicí nebo mrazicí zařízení (např. nápojové chladničky)
2. Pozměňte případně vaši cenu elektrické energie (např. 3,5 Kč/kWh)
3. Vyplňte objem chladničky nebo mrazničky (např. 315 litrů). Pokud zvolíte vystavovací chladničky pro obchody, zvolte vystavovací plochu v m2 (např. 2,02 m2).
4. Zvolte roční spotřebu elektřiny v kWh (např. 1533 kWh za rok)
5. Případně zvolte počet produktů ve stejné kategorii (např. 3)
6. Zvolte provozní životnost zařízení (např. 8 roků)
7. Případně zvolte pořizovací cenu současného a nového zařízení
S těmito informacemi nástroj spočítá celkové náklady včetně provozních (viz zelená pole a graf).
Ušetřená energie odpovídá celé provozní životnosti. Klikněte na odkaz a dostanete se přímo do sekce nabízející nejúspornější komerční chladničky na českém trhu na webu Úsporné spotřebiče.
</v>
      </c>
      <c r="N33" s="179"/>
      <c r="O33" s="179"/>
      <c r="P33" s="179"/>
      <c r="Q33" s="179"/>
      <c r="R33" s="179"/>
      <c r="S33" s="179"/>
      <c r="T33" s="179"/>
      <c r="U33" s="180"/>
    </row>
    <row r="34" spans="2:21" ht="13.5" customHeight="1">
      <c r="B34" s="4"/>
      <c r="C34" s="4"/>
      <c r="D34" s="4"/>
      <c r="E34" s="4"/>
      <c r="F34" s="4"/>
      <c r="G34" s="4"/>
      <c r="H34" s="4"/>
      <c r="I34" s="5"/>
      <c r="M34" s="178"/>
      <c r="N34" s="179"/>
      <c r="O34" s="179"/>
      <c r="P34" s="179"/>
      <c r="Q34" s="179"/>
      <c r="R34" s="179"/>
      <c r="S34" s="179"/>
      <c r="T34" s="179"/>
      <c r="U34" s="180"/>
    </row>
    <row r="35" spans="2:21" ht="20.25" customHeight="1">
      <c r="B35" s="4" t="s">
        <v>11</v>
      </c>
      <c r="C35" s="4">
        <f>($C$33+$D$33*$P$13)*365</f>
        <v>7805.525</v>
      </c>
      <c r="D35" s="4"/>
      <c r="E35" s="4"/>
      <c r="F35" s="4"/>
      <c r="G35" s="4"/>
      <c r="H35" s="4"/>
      <c r="I35" s="5"/>
      <c r="M35" s="178"/>
      <c r="N35" s="179"/>
      <c r="O35" s="179"/>
      <c r="P35" s="179"/>
      <c r="Q35" s="179"/>
      <c r="R35" s="179"/>
      <c r="S35" s="179"/>
      <c r="T35" s="179"/>
      <c r="U35" s="180"/>
    </row>
    <row r="36" spans="2:21" ht="13.5" customHeight="1">
      <c r="B36" s="4"/>
      <c r="C36" s="4"/>
      <c r="D36" s="4"/>
      <c r="E36" s="4"/>
      <c r="F36" s="4"/>
      <c r="G36" s="4"/>
      <c r="H36" s="4"/>
      <c r="I36" s="5"/>
      <c r="M36" s="178"/>
      <c r="N36" s="179"/>
      <c r="O36" s="179"/>
      <c r="P36" s="179"/>
      <c r="Q36" s="179"/>
      <c r="R36" s="179"/>
      <c r="S36" s="179"/>
      <c r="T36" s="179"/>
      <c r="U36" s="180"/>
    </row>
    <row r="37" spans="2:21" ht="13.5" customHeight="1">
      <c r="B37" s="4"/>
      <c r="C37" s="4"/>
      <c r="D37" s="4"/>
      <c r="E37" s="4"/>
      <c r="F37" s="48" t="s">
        <v>89</v>
      </c>
      <c r="G37" s="48"/>
      <c r="H37" s="4"/>
      <c r="I37" s="5"/>
      <c r="M37" s="178"/>
      <c r="N37" s="179"/>
      <c r="O37" s="179"/>
      <c r="P37" s="179"/>
      <c r="Q37" s="179"/>
      <c r="R37" s="179"/>
      <c r="S37" s="179"/>
      <c r="T37" s="179"/>
      <c r="U37" s="180"/>
    </row>
    <row r="38" spans="2:21" ht="13.5" customHeight="1">
      <c r="B38" s="10" t="s">
        <v>12</v>
      </c>
      <c r="C38" s="1"/>
      <c r="D38" s="2"/>
      <c r="E38" s="4"/>
      <c r="F38" s="4" t="str">
        <f>VLOOKUP(P3,AC54:BT64,42,FALSE)</f>
        <v>Celkové náklady na energii - úsporné spotřebiče vs. aktuální spotřebiče</v>
      </c>
      <c r="G38" s="4"/>
      <c r="H38" s="4"/>
      <c r="I38" s="5"/>
      <c r="M38" s="178"/>
      <c r="N38" s="179"/>
      <c r="O38" s="179"/>
      <c r="P38" s="179"/>
      <c r="Q38" s="179"/>
      <c r="R38" s="179"/>
      <c r="S38" s="179"/>
      <c r="T38" s="179"/>
      <c r="U38" s="180"/>
    </row>
    <row r="39" spans="2:21" ht="13.5" customHeight="1">
      <c r="B39" s="3" t="s">
        <v>4</v>
      </c>
      <c r="C39" s="4" t="s">
        <v>13</v>
      </c>
      <c r="D39" s="5"/>
      <c r="E39" s="4"/>
      <c r="F39" s="4" t="str">
        <f>VLOOKUP(P3,AC54:BT64,43,FALSE)</f>
        <v>v Kč</v>
      </c>
      <c r="G39" s="4"/>
      <c r="H39" s="4"/>
      <c r="I39" s="5"/>
      <c r="M39" s="178"/>
      <c r="N39" s="179"/>
      <c r="O39" s="179"/>
      <c r="P39" s="179"/>
      <c r="Q39" s="179"/>
      <c r="R39" s="179"/>
      <c r="S39" s="179"/>
      <c r="T39" s="179"/>
      <c r="U39" s="180"/>
    </row>
    <row r="40" spans="2:21" ht="13.5" customHeight="1">
      <c r="B40" s="3" t="s">
        <v>9</v>
      </c>
      <c r="C40" s="4" t="s">
        <v>10</v>
      </c>
      <c r="D40" s="5"/>
      <c r="E40" s="4"/>
      <c r="F40" s="4"/>
      <c r="G40" s="4"/>
      <c r="H40" s="4"/>
      <c r="I40" s="5"/>
      <c r="M40" s="178"/>
      <c r="N40" s="179"/>
      <c r="O40" s="179"/>
      <c r="P40" s="179"/>
      <c r="Q40" s="179"/>
      <c r="R40" s="179"/>
      <c r="S40" s="179"/>
      <c r="T40" s="179"/>
      <c r="U40" s="180"/>
    </row>
    <row r="41" spans="2:68" ht="13.5" customHeight="1">
      <c r="B41" s="6" t="s">
        <v>11</v>
      </c>
      <c r="C41" s="7" t="s">
        <v>154</v>
      </c>
      <c r="D41" s="8"/>
      <c r="E41" s="4"/>
      <c r="F41" s="4"/>
      <c r="G41" s="4"/>
      <c r="H41" s="4"/>
      <c r="I41" s="5"/>
      <c r="M41" s="178"/>
      <c r="N41" s="179"/>
      <c r="O41" s="179"/>
      <c r="P41" s="179"/>
      <c r="Q41" s="179"/>
      <c r="R41" s="179"/>
      <c r="S41" s="179"/>
      <c r="T41" s="179"/>
      <c r="U41" s="180"/>
      <c r="BO41" s="57"/>
      <c r="BP41" s="4"/>
    </row>
    <row r="42" spans="2:68" ht="13.5" customHeight="1">
      <c r="B42" s="4"/>
      <c r="C42" s="4"/>
      <c r="D42" s="4"/>
      <c r="E42" s="4"/>
      <c r="F42" s="4"/>
      <c r="G42" s="4"/>
      <c r="H42" s="4"/>
      <c r="I42" s="5"/>
      <c r="M42" s="178"/>
      <c r="N42" s="179"/>
      <c r="O42" s="179"/>
      <c r="P42" s="179"/>
      <c r="Q42" s="179"/>
      <c r="R42" s="179"/>
      <c r="S42" s="179"/>
      <c r="T42" s="179"/>
      <c r="U42" s="180"/>
      <c r="BO42" s="57"/>
      <c r="BP42" s="4"/>
    </row>
    <row r="43" spans="2:68" ht="13.5" customHeight="1">
      <c r="B43" s="4"/>
      <c r="C43" s="4"/>
      <c r="D43" s="4"/>
      <c r="E43" s="4"/>
      <c r="F43" s="4"/>
      <c r="G43" s="4"/>
      <c r="H43" s="4"/>
      <c r="I43" s="5"/>
      <c r="M43" s="178"/>
      <c r="N43" s="179"/>
      <c r="O43" s="179"/>
      <c r="P43" s="179"/>
      <c r="Q43" s="179"/>
      <c r="R43" s="179"/>
      <c r="S43" s="179"/>
      <c r="T43" s="179"/>
      <c r="U43" s="180"/>
      <c r="BO43" s="57"/>
      <c r="BP43" s="4"/>
    </row>
    <row r="44" spans="2:68" ht="13.5" customHeight="1">
      <c r="B44" s="53" t="s">
        <v>0</v>
      </c>
      <c r="C44" s="9" t="s">
        <v>14</v>
      </c>
      <c r="D44" s="12" t="s">
        <v>22</v>
      </c>
      <c r="E44" s="4"/>
      <c r="F44" s="4"/>
      <c r="G44" s="4"/>
      <c r="H44" s="4"/>
      <c r="I44" s="5"/>
      <c r="M44" s="178"/>
      <c r="N44" s="179"/>
      <c r="O44" s="179"/>
      <c r="P44" s="179"/>
      <c r="Q44" s="179"/>
      <c r="R44" s="179"/>
      <c r="S44" s="179"/>
      <c r="T44" s="179"/>
      <c r="U44" s="180"/>
      <c r="BO44" s="57"/>
      <c r="BP44" s="4"/>
    </row>
    <row r="45" spans="2:68" ht="13.5" customHeight="1">
      <c r="B45" s="49" t="s">
        <v>15</v>
      </c>
      <c r="C45" s="51" t="s">
        <v>63</v>
      </c>
      <c r="D45" s="4"/>
      <c r="E45" s="4"/>
      <c r="F45" s="4"/>
      <c r="G45" s="4"/>
      <c r="H45" s="4"/>
      <c r="I45" s="5"/>
      <c r="M45" s="178"/>
      <c r="N45" s="179"/>
      <c r="O45" s="179"/>
      <c r="P45" s="179"/>
      <c r="Q45" s="179"/>
      <c r="R45" s="179"/>
      <c r="S45" s="179"/>
      <c r="T45" s="179"/>
      <c r="U45" s="180"/>
      <c r="BO45" s="57"/>
      <c r="BP45" s="4"/>
    </row>
    <row r="46" spans="2:68" ht="13.5" customHeight="1">
      <c r="B46" s="3" t="s">
        <v>16</v>
      </c>
      <c r="C46" s="51" t="s">
        <v>72</v>
      </c>
      <c r="D46" s="4"/>
      <c r="E46" s="4"/>
      <c r="F46" s="4"/>
      <c r="G46" s="4"/>
      <c r="H46" s="4"/>
      <c r="I46" s="5"/>
      <c r="M46" s="178"/>
      <c r="N46" s="179"/>
      <c r="O46" s="179"/>
      <c r="P46" s="179"/>
      <c r="Q46" s="179"/>
      <c r="R46" s="179"/>
      <c r="S46" s="179"/>
      <c r="T46" s="179"/>
      <c r="U46" s="180"/>
      <c r="BO46" s="57"/>
      <c r="BP46" s="57"/>
    </row>
    <row r="47" spans="2:21" ht="13.5" customHeight="1">
      <c r="B47" s="3" t="s">
        <v>17</v>
      </c>
      <c r="C47" s="51" t="s">
        <v>64</v>
      </c>
      <c r="D47" s="4"/>
      <c r="E47" s="4"/>
      <c r="F47" s="48" t="s">
        <v>101</v>
      </c>
      <c r="G47" s="48"/>
      <c r="H47" s="4"/>
      <c r="I47" s="5"/>
      <c r="M47" s="178"/>
      <c r="N47" s="179"/>
      <c r="O47" s="179"/>
      <c r="P47" s="179"/>
      <c r="Q47" s="179"/>
      <c r="R47" s="179"/>
      <c r="S47" s="179"/>
      <c r="T47" s="179"/>
      <c r="U47" s="180"/>
    </row>
    <row r="48" spans="2:57" ht="13.5" customHeight="1">
      <c r="B48" s="3" t="s">
        <v>1</v>
      </c>
      <c r="C48" s="51" t="s">
        <v>65</v>
      </c>
      <c r="D48" s="4"/>
      <c r="E48" s="4"/>
      <c r="F48" s="48" t="s">
        <v>103</v>
      </c>
      <c r="G48" s="48"/>
      <c r="H48" s="19">
        <f>$P$25+$R$25</f>
        <v>252000</v>
      </c>
      <c r="I48" s="5"/>
      <c r="M48" s="178"/>
      <c r="N48" s="179"/>
      <c r="O48" s="179"/>
      <c r="P48" s="179"/>
      <c r="Q48" s="179"/>
      <c r="R48" s="179"/>
      <c r="S48" s="179"/>
      <c r="T48" s="179"/>
      <c r="U48" s="180"/>
      <c r="AY48" s="4"/>
      <c r="AZ48" s="4"/>
      <c r="BA48" s="4"/>
      <c r="BB48" s="4"/>
      <c r="BC48" s="4"/>
      <c r="BD48" s="4"/>
      <c r="BE48" s="4"/>
    </row>
    <row r="49" spans="2:57" ht="12.75">
      <c r="B49" s="49" t="s">
        <v>2</v>
      </c>
      <c r="C49" s="51" t="s">
        <v>66</v>
      </c>
      <c r="D49" s="4"/>
      <c r="E49" s="4"/>
      <c r="F49" s="48" t="s">
        <v>102</v>
      </c>
      <c r="G49" s="48"/>
      <c r="H49" s="19">
        <f>$P$26+$R$26</f>
        <v>90099.17507499998</v>
      </c>
      <c r="I49" s="5"/>
      <c r="M49" s="178"/>
      <c r="N49" s="179"/>
      <c r="O49" s="179"/>
      <c r="P49" s="179"/>
      <c r="Q49" s="179"/>
      <c r="R49" s="179"/>
      <c r="S49" s="179"/>
      <c r="T49" s="179"/>
      <c r="U49" s="180"/>
      <c r="AC49" s="75"/>
      <c r="AY49" s="4"/>
      <c r="AZ49" s="4"/>
      <c r="BA49" s="4"/>
      <c r="BB49" s="4"/>
      <c r="BC49" s="4"/>
      <c r="BD49" s="4"/>
      <c r="BE49" s="4"/>
    </row>
    <row r="50" spans="2:57" ht="12.75">
      <c r="B50" s="49" t="s">
        <v>3</v>
      </c>
      <c r="C50" s="51" t="s">
        <v>67</v>
      </c>
      <c r="E50" s="4"/>
      <c r="F50" s="4"/>
      <c r="G50" s="4"/>
      <c r="H50" s="4"/>
      <c r="I50" s="5"/>
      <c r="M50" s="178"/>
      <c r="N50" s="179"/>
      <c r="O50" s="179"/>
      <c r="P50" s="179"/>
      <c r="Q50" s="179"/>
      <c r="R50" s="179"/>
      <c r="S50" s="179"/>
      <c r="T50" s="179"/>
      <c r="U50" s="180"/>
      <c r="AY50" s="4"/>
      <c r="AZ50" s="4"/>
      <c r="BA50" s="4"/>
      <c r="BB50" s="4"/>
      <c r="BC50" s="4"/>
      <c r="BD50" s="4"/>
      <c r="BE50" s="4"/>
    </row>
    <row r="51" spans="2:77" ht="13.5" thickBot="1">
      <c r="B51" s="49" t="s">
        <v>18</v>
      </c>
      <c r="C51" s="51" t="s">
        <v>68</v>
      </c>
      <c r="E51" s="4"/>
      <c r="F51" s="4"/>
      <c r="G51" s="4"/>
      <c r="H51" s="4"/>
      <c r="I51" s="5"/>
      <c r="M51" s="181"/>
      <c r="N51" s="182"/>
      <c r="O51" s="182"/>
      <c r="P51" s="182"/>
      <c r="Q51" s="182"/>
      <c r="R51" s="182"/>
      <c r="S51" s="182"/>
      <c r="T51" s="182"/>
      <c r="U51" s="183"/>
      <c r="AY51" s="4"/>
      <c r="AZ51" s="4"/>
      <c r="BA51" s="4"/>
      <c r="BB51" s="4"/>
      <c r="BC51" s="4"/>
      <c r="BD51" s="4"/>
      <c r="BE51" s="4"/>
      <c r="BW51" s="111"/>
      <c r="BX51" s="111"/>
      <c r="BY51" s="111"/>
    </row>
    <row r="52" spans="2:80" ht="13.5" thickBot="1">
      <c r="B52" s="49" t="s">
        <v>19</v>
      </c>
      <c r="C52" s="51" t="s">
        <v>69</v>
      </c>
      <c r="E52" s="4"/>
      <c r="F52" s="4"/>
      <c r="G52" s="4"/>
      <c r="H52" s="4"/>
      <c r="I52" s="5"/>
      <c r="AY52" s="4"/>
      <c r="AZ52" s="4"/>
      <c r="BA52" s="4"/>
      <c r="BB52" s="4"/>
      <c r="BC52" s="4"/>
      <c r="BD52" s="4"/>
      <c r="BE52" s="4"/>
      <c r="BW52" s="176" t="s">
        <v>116</v>
      </c>
      <c r="BX52" s="174"/>
      <c r="BY52" s="175"/>
      <c r="BZ52" s="174" t="s">
        <v>115</v>
      </c>
      <c r="CA52" s="174"/>
      <c r="CB52" s="175"/>
    </row>
    <row r="53" spans="2:80" ht="13.5" thickBot="1">
      <c r="B53" s="49" t="s">
        <v>20</v>
      </c>
      <c r="C53" s="51" t="s">
        <v>70</v>
      </c>
      <c r="E53" s="4"/>
      <c r="F53" s="4"/>
      <c r="G53" s="4"/>
      <c r="H53" s="4"/>
      <c r="I53" s="5"/>
      <c r="AD53" s="15"/>
      <c r="AQ53" s="4"/>
      <c r="AR53" s="4"/>
      <c r="AS53" s="4"/>
      <c r="AY53" s="108"/>
      <c r="AZ53" s="108"/>
      <c r="BA53" s="108"/>
      <c r="BB53" s="4"/>
      <c r="BC53" s="4"/>
      <c r="BD53" s="4"/>
      <c r="BE53" s="4"/>
      <c r="BW53" s="83" t="s">
        <v>166</v>
      </c>
      <c r="BX53" s="84" t="s">
        <v>254</v>
      </c>
      <c r="BY53" s="85" t="s">
        <v>255</v>
      </c>
      <c r="BZ53" s="84" t="s">
        <v>118</v>
      </c>
      <c r="CA53" s="84" t="s">
        <v>117</v>
      </c>
      <c r="CB53" s="85" t="s">
        <v>119</v>
      </c>
    </row>
    <row r="54" spans="2:85" ht="28.5" customHeight="1">
      <c r="B54" s="50" t="s">
        <v>21</v>
      </c>
      <c r="C54" s="52" t="s">
        <v>71</v>
      </c>
      <c r="D54" s="4"/>
      <c r="E54" s="4"/>
      <c r="F54" s="4"/>
      <c r="G54" s="4"/>
      <c r="H54" s="4"/>
      <c r="I54" s="5"/>
      <c r="AC54" s="49" t="s">
        <v>80</v>
      </c>
      <c r="AD54" s="11" t="s">
        <v>38</v>
      </c>
      <c r="AE54" t="s">
        <v>136</v>
      </c>
      <c r="AF54" s="11" t="s">
        <v>32</v>
      </c>
      <c r="AG54" s="47" t="s">
        <v>203</v>
      </c>
      <c r="AH54" t="s">
        <v>214</v>
      </c>
      <c r="AI54" s="11" t="s">
        <v>47</v>
      </c>
      <c r="AJ54" s="47" t="s">
        <v>48</v>
      </c>
      <c r="AK54" s="47" t="s">
        <v>170</v>
      </c>
      <c r="AL54" s="11" t="s">
        <v>45</v>
      </c>
      <c r="AM54" s="47" t="s">
        <v>54</v>
      </c>
      <c r="AN54" t="s">
        <v>203</v>
      </c>
      <c r="AO54" s="47" t="s">
        <v>216</v>
      </c>
      <c r="AP54" t="s">
        <v>218</v>
      </c>
      <c r="AQ54" t="s">
        <v>221</v>
      </c>
      <c r="AR54" s="47" t="s">
        <v>206</v>
      </c>
      <c r="AS54" t="s">
        <v>133</v>
      </c>
      <c r="AT54" s="11" t="s">
        <v>42</v>
      </c>
      <c r="AU54" s="11" t="s">
        <v>36</v>
      </c>
      <c r="AV54" s="47" t="s">
        <v>213</v>
      </c>
      <c r="AW54" s="47" t="s">
        <v>126</v>
      </c>
      <c r="AX54" s="47" t="s">
        <v>225</v>
      </c>
      <c r="AY54" s="48" t="s">
        <v>231</v>
      </c>
      <c r="AZ54" s="48" t="s">
        <v>232</v>
      </c>
      <c r="BA54" s="47" t="s">
        <v>200</v>
      </c>
      <c r="BB54" s="12"/>
      <c r="BC54" s="12"/>
      <c r="BD54" s="12"/>
      <c r="BE54" s="48" t="s">
        <v>233</v>
      </c>
      <c r="BF54" t="s">
        <v>236</v>
      </c>
      <c r="BG54" s="47" t="s">
        <v>239</v>
      </c>
      <c r="BH54" s="47" t="s">
        <v>75</v>
      </c>
      <c r="BI54" s="47" t="s">
        <v>139</v>
      </c>
      <c r="BJ54" s="95" t="s">
        <v>142</v>
      </c>
      <c r="BK54" s="47" t="s">
        <v>242</v>
      </c>
      <c r="BL54" s="47" t="s">
        <v>196</v>
      </c>
      <c r="BM54" s="47" t="s">
        <v>244</v>
      </c>
      <c r="BN54" s="47" t="s">
        <v>245</v>
      </c>
      <c r="BO54" t="s">
        <v>83</v>
      </c>
      <c r="BP54" t="s">
        <v>81</v>
      </c>
      <c r="BQ54" s="57" t="s">
        <v>82</v>
      </c>
      <c r="BR54" s="74" t="s">
        <v>246</v>
      </c>
      <c r="BS54" s="47" t="s">
        <v>251</v>
      </c>
      <c r="BT54" s="57" t="s">
        <v>96</v>
      </c>
      <c r="BU54" s="47" t="s">
        <v>99</v>
      </c>
      <c r="BV54" s="71" t="s">
        <v>262</v>
      </c>
      <c r="BW54" s="110" t="s">
        <v>165</v>
      </c>
      <c r="BX54" s="110" t="s">
        <v>191</v>
      </c>
      <c r="BY54" s="110" t="s">
        <v>195</v>
      </c>
      <c r="BZ54" s="86" t="s">
        <v>109</v>
      </c>
      <c r="CA54" s="86" t="s">
        <v>110</v>
      </c>
      <c r="CB54" s="86" t="s">
        <v>111</v>
      </c>
      <c r="CC54" s="47" t="s">
        <v>150</v>
      </c>
      <c r="CD54" t="s">
        <v>130</v>
      </c>
      <c r="CE54" s="47" t="s">
        <v>209</v>
      </c>
      <c r="CF54" s="95" t="s">
        <v>256</v>
      </c>
      <c r="CG54" s="47" t="s">
        <v>145</v>
      </c>
    </row>
    <row r="55" spans="2:85" ht="25.5" customHeight="1">
      <c r="B55" s="4"/>
      <c r="C55" s="4"/>
      <c r="D55" s="4"/>
      <c r="E55" s="4"/>
      <c r="F55" s="4"/>
      <c r="G55" s="4"/>
      <c r="H55" s="4"/>
      <c r="I55" s="5"/>
      <c r="AC55" s="49" t="s">
        <v>90</v>
      </c>
      <c r="AD55" s="11" t="s">
        <v>39</v>
      </c>
      <c r="AE55" t="s">
        <v>137</v>
      </c>
      <c r="AF55" s="11" t="s">
        <v>33</v>
      </c>
      <c r="AG55" s="47" t="s">
        <v>230</v>
      </c>
      <c r="AH55" t="s">
        <v>49</v>
      </c>
      <c r="AI55" s="11" t="s">
        <v>50</v>
      </c>
      <c r="AJ55" t="s">
        <v>52</v>
      </c>
      <c r="AK55" s="47" t="s">
        <v>171</v>
      </c>
      <c r="AL55" s="11" t="s">
        <v>25</v>
      </c>
      <c r="AM55" s="11" t="s">
        <v>55</v>
      </c>
      <c r="AN55" s="47" t="s">
        <v>230</v>
      </c>
      <c r="AO55" s="11" t="s">
        <v>31</v>
      </c>
      <c r="AP55" s="47" t="s">
        <v>219</v>
      </c>
      <c r="AQ55" s="48" t="s">
        <v>222</v>
      </c>
      <c r="AR55" t="s">
        <v>229</v>
      </c>
      <c r="AS55" t="s">
        <v>134</v>
      </c>
      <c r="AT55" s="12" t="s">
        <v>43</v>
      </c>
      <c r="AU55" s="11" t="s">
        <v>35</v>
      </c>
      <c r="AV55" s="47" t="s">
        <v>223</v>
      </c>
      <c r="AW55" s="47" t="s">
        <v>127</v>
      </c>
      <c r="AX55" s="47" t="s">
        <v>226</v>
      </c>
      <c r="AY55" s="48" t="s">
        <v>152</v>
      </c>
      <c r="AZ55" s="48" t="s">
        <v>153</v>
      </c>
      <c r="BA55" s="48" t="s">
        <v>202</v>
      </c>
      <c r="BB55" s="48"/>
      <c r="BC55" s="48"/>
      <c r="BD55" s="48"/>
      <c r="BE55" s="48" t="s">
        <v>233</v>
      </c>
      <c r="BF55" s="47" t="s">
        <v>237</v>
      </c>
      <c r="BG55" s="47" t="s">
        <v>239</v>
      </c>
      <c r="BH55" s="47" t="s">
        <v>61</v>
      </c>
      <c r="BI55" t="s">
        <v>139</v>
      </c>
      <c r="BJ55" s="95" t="s">
        <v>141</v>
      </c>
      <c r="BK55" s="47" t="s">
        <v>129</v>
      </c>
      <c r="BL55" s="47" t="s">
        <v>197</v>
      </c>
      <c r="BM55" s="47" t="s">
        <v>198</v>
      </c>
      <c r="BN55" s="47" t="s">
        <v>212</v>
      </c>
      <c r="BO55" t="s">
        <v>84</v>
      </c>
      <c r="BP55" s="47" t="s">
        <v>95</v>
      </c>
      <c r="BQ55" s="47" t="s">
        <v>94</v>
      </c>
      <c r="BR55" s="47" t="s">
        <v>247</v>
      </c>
      <c r="BS55" s="47" t="s">
        <v>251</v>
      </c>
      <c r="BT55" s="57" t="s">
        <v>97</v>
      </c>
      <c r="BU55" s="47" t="s">
        <v>98</v>
      </c>
      <c r="BV55" s="71" t="s">
        <v>263</v>
      </c>
      <c r="BW55" s="87" t="s">
        <v>167</v>
      </c>
      <c r="BX55" s="116" t="s">
        <v>192</v>
      </c>
      <c r="BY55" s="126" t="s">
        <v>195</v>
      </c>
      <c r="BZ55" s="87" t="s">
        <v>112</v>
      </c>
      <c r="CA55" s="87" t="s">
        <v>113</v>
      </c>
      <c r="CB55" s="87" t="s">
        <v>114</v>
      </c>
      <c r="CC55" s="47" t="s">
        <v>149</v>
      </c>
      <c r="CD55" t="s">
        <v>131</v>
      </c>
      <c r="CE55" t="s">
        <v>102</v>
      </c>
      <c r="CF55" s="95" t="s">
        <v>257</v>
      </c>
      <c r="CG55" s="47" t="s">
        <v>144</v>
      </c>
    </row>
    <row r="56" spans="2:85" ht="23.25" customHeight="1">
      <c r="B56" s="4"/>
      <c r="C56" s="4" t="str">
        <f>VLOOKUP(P3,AC54:AT64,3,FALSE)</f>
        <v>Váš spotřebič</v>
      </c>
      <c r="D56" s="4" t="str">
        <f>VLOOKUP(P3,AC54:AT64,5,FALSE)</f>
        <v>Úsporný spotřebič</v>
      </c>
      <c r="E56" s="4"/>
      <c r="F56" s="4"/>
      <c r="G56" s="4"/>
      <c r="H56" s="4"/>
      <c r="I56" s="5"/>
      <c r="AC56" s="49" t="s">
        <v>91</v>
      </c>
      <c r="AD56" s="11" t="s">
        <v>39</v>
      </c>
      <c r="AE56" t="s">
        <v>137</v>
      </c>
      <c r="AF56" s="11" t="s">
        <v>33</v>
      </c>
      <c r="AG56" t="s">
        <v>204</v>
      </c>
      <c r="AH56" t="s">
        <v>49</v>
      </c>
      <c r="AI56" s="11" t="s">
        <v>50</v>
      </c>
      <c r="AJ56" t="s">
        <v>52</v>
      </c>
      <c r="AK56" s="47" t="s">
        <v>171</v>
      </c>
      <c r="AL56" s="11" t="s">
        <v>25</v>
      </c>
      <c r="AM56" s="11" t="s">
        <v>55</v>
      </c>
      <c r="AN56" s="47" t="s">
        <v>204</v>
      </c>
      <c r="AO56" s="11" t="s">
        <v>31</v>
      </c>
      <c r="AP56" s="47" t="s">
        <v>219</v>
      </c>
      <c r="AQ56" s="48" t="s">
        <v>222</v>
      </c>
      <c r="AR56" t="s">
        <v>207</v>
      </c>
      <c r="AS56" t="s">
        <v>134</v>
      </c>
      <c r="AT56" s="12" t="s">
        <v>43</v>
      </c>
      <c r="AU56" s="11" t="s">
        <v>35</v>
      </c>
      <c r="AV56" s="47" t="s">
        <v>223</v>
      </c>
      <c r="AW56" s="47" t="s">
        <v>127</v>
      </c>
      <c r="AX56" s="47" t="s">
        <v>227</v>
      </c>
      <c r="AY56" s="48" t="s">
        <v>152</v>
      </c>
      <c r="AZ56" s="48" t="s">
        <v>153</v>
      </c>
      <c r="BA56" s="48" t="s">
        <v>202</v>
      </c>
      <c r="BB56" s="48"/>
      <c r="BC56" s="48"/>
      <c r="BD56" s="48"/>
      <c r="BE56" s="48" t="s">
        <v>234</v>
      </c>
      <c r="BF56" s="47" t="s">
        <v>237</v>
      </c>
      <c r="BG56" s="47" t="s">
        <v>240</v>
      </c>
      <c r="BH56" s="47" t="s">
        <v>61</v>
      </c>
      <c r="BI56" t="s">
        <v>139</v>
      </c>
      <c r="BJ56" s="95" t="s">
        <v>147</v>
      </c>
      <c r="BK56" s="47" t="s">
        <v>129</v>
      </c>
      <c r="BL56" s="47" t="s">
        <v>197</v>
      </c>
      <c r="BM56" s="47" t="s">
        <v>198</v>
      </c>
      <c r="BN56" s="47" t="s">
        <v>212</v>
      </c>
      <c r="BO56" t="s">
        <v>84</v>
      </c>
      <c r="BP56" s="47" t="s">
        <v>95</v>
      </c>
      <c r="BQ56" s="47" t="s">
        <v>94</v>
      </c>
      <c r="BR56" s="47" t="s">
        <v>248</v>
      </c>
      <c r="BS56" s="47" t="s">
        <v>252</v>
      </c>
      <c r="BT56" s="57" t="s">
        <v>96</v>
      </c>
      <c r="BU56" s="47" t="s">
        <v>98</v>
      </c>
      <c r="BV56" s="71" t="s">
        <v>264</v>
      </c>
      <c r="BW56" s="28" t="s">
        <v>168</v>
      </c>
      <c r="BX56" s="116" t="s">
        <v>193</v>
      </c>
      <c r="BY56" s="126" t="s">
        <v>195</v>
      </c>
      <c r="BZ56" s="28" t="s">
        <v>120</v>
      </c>
      <c r="CA56" s="28" t="s">
        <v>121</v>
      </c>
      <c r="CB56" s="28" t="s">
        <v>122</v>
      </c>
      <c r="CC56" s="47" t="s">
        <v>149</v>
      </c>
      <c r="CD56" t="s">
        <v>131</v>
      </c>
      <c r="CE56" t="s">
        <v>210</v>
      </c>
      <c r="CF56" s="95" t="s">
        <v>257</v>
      </c>
      <c r="CG56" s="47" t="s">
        <v>144</v>
      </c>
    </row>
    <row r="57" spans="2:85" ht="16.5" customHeight="1">
      <c r="B57" s="4" t="str">
        <f>VLOOKUP(P3,AC54:CL64,53,FALSE)</f>
        <v>celkové náklady - spotřebiče</v>
      </c>
      <c r="C57" s="4">
        <f>$P$25</f>
        <v>0</v>
      </c>
      <c r="D57" s="4">
        <f>$P$22</f>
        <v>0</v>
      </c>
      <c r="E57" s="4"/>
      <c r="G57" s="4"/>
      <c r="H57" s="4"/>
      <c r="I57" s="5"/>
      <c r="AC57" s="49" t="s">
        <v>92</v>
      </c>
      <c r="AD57" s="11" t="s">
        <v>40</v>
      </c>
      <c r="AE57" t="s">
        <v>138</v>
      </c>
      <c r="AF57" s="11" t="s">
        <v>34</v>
      </c>
      <c r="AG57" s="47" t="s">
        <v>205</v>
      </c>
      <c r="AH57" t="s">
        <v>215</v>
      </c>
      <c r="AI57" s="11" t="s">
        <v>51</v>
      </c>
      <c r="AJ57" t="s">
        <v>53</v>
      </c>
      <c r="AK57" s="47" t="s">
        <v>172</v>
      </c>
      <c r="AL57" s="11" t="s">
        <v>46</v>
      </c>
      <c r="AM57" s="11" t="s">
        <v>56</v>
      </c>
      <c r="AN57" t="s">
        <v>205</v>
      </c>
      <c r="AO57" s="47" t="s">
        <v>217</v>
      </c>
      <c r="AP57" t="s">
        <v>220</v>
      </c>
      <c r="AQ57" t="s">
        <v>57</v>
      </c>
      <c r="AR57" s="47" t="s">
        <v>208</v>
      </c>
      <c r="AS57" t="s">
        <v>135</v>
      </c>
      <c r="AT57" s="11" t="s">
        <v>44</v>
      </c>
      <c r="AU57" s="11" t="s">
        <v>37</v>
      </c>
      <c r="AV57" s="47" t="s">
        <v>224</v>
      </c>
      <c r="AW57" s="47" t="s">
        <v>128</v>
      </c>
      <c r="AX57" s="47" t="s">
        <v>228</v>
      </c>
      <c r="AY57" s="48" t="s">
        <v>231</v>
      </c>
      <c r="AZ57" s="48" t="s">
        <v>232</v>
      </c>
      <c r="BA57" s="47" t="s">
        <v>200</v>
      </c>
      <c r="BB57" s="12"/>
      <c r="BC57" s="12"/>
      <c r="BD57" s="12"/>
      <c r="BE57" s="48" t="s">
        <v>234</v>
      </c>
      <c r="BF57" s="47" t="s">
        <v>238</v>
      </c>
      <c r="BG57" s="47" t="s">
        <v>240</v>
      </c>
      <c r="BH57" s="47" t="s">
        <v>74</v>
      </c>
      <c r="BI57" t="s">
        <v>139</v>
      </c>
      <c r="BJ57" s="95" t="s">
        <v>148</v>
      </c>
      <c r="BK57" s="47" t="s">
        <v>243</v>
      </c>
      <c r="BL57" s="47" t="s">
        <v>196</v>
      </c>
      <c r="BM57" s="47" t="s">
        <v>244</v>
      </c>
      <c r="BN57" s="47" t="s">
        <v>245</v>
      </c>
      <c r="BO57" t="s">
        <v>86</v>
      </c>
      <c r="BP57" t="s">
        <v>87</v>
      </c>
      <c r="BQ57" s="57" t="s">
        <v>88</v>
      </c>
      <c r="BR57" s="74" t="s">
        <v>249</v>
      </c>
      <c r="BS57" s="47" t="s">
        <v>252</v>
      </c>
      <c r="BT57" s="57" t="s">
        <v>96</v>
      </c>
      <c r="BU57" s="47" t="s">
        <v>100</v>
      </c>
      <c r="BV57" s="71" t="s">
        <v>265</v>
      </c>
      <c r="BW57" s="28" t="s">
        <v>169</v>
      </c>
      <c r="BX57" s="117" t="s">
        <v>194</v>
      </c>
      <c r="BY57" s="126" t="s">
        <v>195</v>
      </c>
      <c r="BZ57" s="28" t="s">
        <v>123</v>
      </c>
      <c r="CA57" s="28" t="s">
        <v>124</v>
      </c>
      <c r="CB57" s="28" t="s">
        <v>125</v>
      </c>
      <c r="CC57" s="47" t="s">
        <v>151</v>
      </c>
      <c r="CD57" t="s">
        <v>132</v>
      </c>
      <c r="CE57" s="47" t="s">
        <v>211</v>
      </c>
      <c r="CF57" s="95" t="s">
        <v>256</v>
      </c>
      <c r="CG57" s="47" t="s">
        <v>146</v>
      </c>
    </row>
    <row r="58" spans="2:86" ht="21.75" customHeight="1">
      <c r="B58" s="4" t="str">
        <f>VLOOKUP(P3,AC54:AT64,8,FALSE)</f>
        <v>Náklady na elektřinu</v>
      </c>
      <c r="C58" s="19">
        <f>$R$25</f>
        <v>252000</v>
      </c>
      <c r="D58" s="19">
        <f>$R$26</f>
        <v>90099.17507499998</v>
      </c>
      <c r="E58" s="4"/>
      <c r="F58" s="4"/>
      <c r="G58" s="4"/>
      <c r="H58" s="4"/>
      <c r="I58" s="5"/>
      <c r="AC58" s="127" t="s">
        <v>93</v>
      </c>
      <c r="AD58" s="128" t="s">
        <v>267</v>
      </c>
      <c r="AE58" s="129" t="s">
        <v>268</v>
      </c>
      <c r="AF58" s="128" t="s">
        <v>269</v>
      </c>
      <c r="AG58" s="128" t="s">
        <v>270</v>
      </c>
      <c r="AH58" s="129" t="s">
        <v>271</v>
      </c>
      <c r="AI58" s="128" t="s">
        <v>272</v>
      </c>
      <c r="AJ58" s="129" t="s">
        <v>273</v>
      </c>
      <c r="AK58" s="128" t="s">
        <v>274</v>
      </c>
      <c r="AL58" s="128" t="s">
        <v>275</v>
      </c>
      <c r="AM58" s="128" t="s">
        <v>276</v>
      </c>
      <c r="AN58" s="129" t="s">
        <v>270</v>
      </c>
      <c r="AO58" s="128" t="s">
        <v>277</v>
      </c>
      <c r="AP58" s="129" t="s">
        <v>278</v>
      </c>
      <c r="AQ58" s="129" t="s">
        <v>279</v>
      </c>
      <c r="AR58" s="128" t="s">
        <v>280</v>
      </c>
      <c r="AS58" s="129" t="s">
        <v>281</v>
      </c>
      <c r="AT58" s="128" t="s">
        <v>282</v>
      </c>
      <c r="AU58" s="128" t="s">
        <v>283</v>
      </c>
      <c r="AV58" s="128" t="s">
        <v>284</v>
      </c>
      <c r="AW58" s="128" t="s">
        <v>285</v>
      </c>
      <c r="AX58" s="128" t="s">
        <v>286</v>
      </c>
      <c r="AY58" s="130" t="s">
        <v>287</v>
      </c>
      <c r="AZ58" s="130" t="s">
        <v>288</v>
      </c>
      <c r="BA58" s="128" t="s">
        <v>289</v>
      </c>
      <c r="BB58" s="131"/>
      <c r="BC58" s="131"/>
      <c r="BD58" s="131"/>
      <c r="BE58" s="131" t="s">
        <v>233</v>
      </c>
      <c r="BF58" s="128" t="s">
        <v>290</v>
      </c>
      <c r="BG58" s="132" t="s">
        <v>239</v>
      </c>
      <c r="BH58" s="128" t="s">
        <v>291</v>
      </c>
      <c r="BI58" s="129" t="s">
        <v>139</v>
      </c>
      <c r="BJ58" s="133" t="s">
        <v>292</v>
      </c>
      <c r="BK58" s="128" t="s">
        <v>293</v>
      </c>
      <c r="BL58" s="128" t="s">
        <v>294</v>
      </c>
      <c r="BM58" s="128" t="s">
        <v>295</v>
      </c>
      <c r="BN58" s="128" t="s">
        <v>296</v>
      </c>
      <c r="BO58" s="129" t="s">
        <v>297</v>
      </c>
      <c r="BP58" s="129" t="s">
        <v>298</v>
      </c>
      <c r="BQ58" s="129" t="s">
        <v>299</v>
      </c>
      <c r="BR58" s="128" t="s">
        <v>300</v>
      </c>
      <c r="BS58" s="132" t="s">
        <v>251</v>
      </c>
      <c r="BT58" s="134" t="s">
        <v>301</v>
      </c>
      <c r="BU58" s="128" t="s">
        <v>302</v>
      </c>
      <c r="BV58" s="135" t="s">
        <v>303</v>
      </c>
      <c r="BW58" s="136" t="s">
        <v>304</v>
      </c>
      <c r="BX58" s="136" t="s">
        <v>305</v>
      </c>
      <c r="BY58" s="136" t="s">
        <v>306</v>
      </c>
      <c r="BZ58" s="136" t="s">
        <v>307</v>
      </c>
      <c r="CA58" s="136" t="s">
        <v>308</v>
      </c>
      <c r="CB58" s="136" t="s">
        <v>309</v>
      </c>
      <c r="CC58" s="128" t="s">
        <v>310</v>
      </c>
      <c r="CD58" s="129" t="s">
        <v>268</v>
      </c>
      <c r="CE58" s="128" t="s">
        <v>311</v>
      </c>
      <c r="CF58" s="133" t="s">
        <v>312</v>
      </c>
      <c r="CG58" s="128" t="s">
        <v>313</v>
      </c>
      <c r="CH58" s="129"/>
    </row>
    <row r="59" spans="2:85" ht="24" customHeight="1">
      <c r="B59" s="4"/>
      <c r="C59" s="4"/>
      <c r="D59" s="4"/>
      <c r="E59" s="4"/>
      <c r="G59" s="4"/>
      <c r="H59" s="4"/>
      <c r="I59" s="5"/>
      <c r="AC59" s="49" t="s">
        <v>318</v>
      </c>
      <c r="AD59" s="47" t="s">
        <v>319</v>
      </c>
      <c r="AE59" t="s">
        <v>320</v>
      </c>
      <c r="AF59" s="47" t="s">
        <v>321</v>
      </c>
      <c r="AG59" s="47" t="s">
        <v>322</v>
      </c>
      <c r="AH59" t="s">
        <v>323</v>
      </c>
      <c r="AI59" s="47" t="s">
        <v>324</v>
      </c>
      <c r="AJ59" t="s">
        <v>325</v>
      </c>
      <c r="AK59" s="47" t="s">
        <v>326</v>
      </c>
      <c r="AL59" s="47" t="s">
        <v>327</v>
      </c>
      <c r="AM59" s="47" t="s">
        <v>328</v>
      </c>
      <c r="AN59" s="47" t="s">
        <v>329</v>
      </c>
      <c r="AO59" s="47" t="s">
        <v>330</v>
      </c>
      <c r="AP59" t="s">
        <v>331</v>
      </c>
      <c r="AQ59" t="s">
        <v>332</v>
      </c>
      <c r="AR59" s="47" t="s">
        <v>333</v>
      </c>
      <c r="AS59" t="s">
        <v>334</v>
      </c>
      <c r="AT59" s="47" t="s">
        <v>335</v>
      </c>
      <c r="AU59" s="47" t="s">
        <v>336</v>
      </c>
      <c r="AV59" s="47" t="s">
        <v>360</v>
      </c>
      <c r="AW59" s="47" t="s">
        <v>337</v>
      </c>
      <c r="AX59" s="47" t="s">
        <v>338</v>
      </c>
      <c r="AY59" s="48" t="s">
        <v>339</v>
      </c>
      <c r="AZ59" s="48" t="s">
        <v>315</v>
      </c>
      <c r="BA59" s="47" t="s">
        <v>340</v>
      </c>
      <c r="BB59" s="12"/>
      <c r="BC59" s="12"/>
      <c r="BD59" s="12"/>
      <c r="BE59" s="48" t="s">
        <v>342</v>
      </c>
      <c r="BF59" s="47" t="s">
        <v>344</v>
      </c>
      <c r="BG59" s="47" t="s">
        <v>345</v>
      </c>
      <c r="BH59" s="47" t="s">
        <v>346</v>
      </c>
      <c r="BI59" t="s">
        <v>347</v>
      </c>
      <c r="BJ59" s="95" t="s">
        <v>148</v>
      </c>
      <c r="BK59" s="47" t="s">
        <v>343</v>
      </c>
      <c r="BL59" s="47" t="s">
        <v>316</v>
      </c>
      <c r="BM59" s="47" t="s">
        <v>317</v>
      </c>
      <c r="BN59" s="47" t="s">
        <v>348</v>
      </c>
      <c r="BO59" t="s">
        <v>86</v>
      </c>
      <c r="BP59" t="s">
        <v>87</v>
      </c>
      <c r="BQ59" s="57" t="s">
        <v>88</v>
      </c>
      <c r="BR59" s="74" t="s">
        <v>349</v>
      </c>
      <c r="BS59" s="47" t="s">
        <v>350</v>
      </c>
      <c r="BT59" s="57" t="s">
        <v>351</v>
      </c>
      <c r="BU59" s="47" t="s">
        <v>352</v>
      </c>
      <c r="BV59" s="71" t="s">
        <v>353</v>
      </c>
      <c r="BW59" s="57" t="s">
        <v>354</v>
      </c>
      <c r="BX59" s="57" t="s">
        <v>355</v>
      </c>
      <c r="BY59" s="57" t="s">
        <v>356</v>
      </c>
      <c r="BZ59" s="28"/>
      <c r="CA59" s="28"/>
      <c r="CB59" s="28"/>
      <c r="CC59" s="47" t="s">
        <v>357</v>
      </c>
      <c r="CD59" t="s">
        <v>320</v>
      </c>
      <c r="CE59" s="47" t="s">
        <v>322</v>
      </c>
      <c r="CF59" s="95" t="s">
        <v>256</v>
      </c>
      <c r="CG59" s="47"/>
    </row>
    <row r="60" spans="8:85" ht="22.5" customHeight="1">
      <c r="H60" s="4"/>
      <c r="I60" s="5"/>
      <c r="AC60" s="3" t="s">
        <v>26</v>
      </c>
      <c r="AD60" s="11" t="s">
        <v>40</v>
      </c>
      <c r="AE60" t="s">
        <v>138</v>
      </c>
      <c r="AF60" s="11" t="s">
        <v>34</v>
      </c>
      <c r="AG60" s="47" t="s">
        <v>205</v>
      </c>
      <c r="AH60" t="s">
        <v>215</v>
      </c>
      <c r="AI60" s="11" t="s">
        <v>51</v>
      </c>
      <c r="AJ60" t="s">
        <v>53</v>
      </c>
      <c r="AK60" s="47" t="s">
        <v>172</v>
      </c>
      <c r="AL60" s="11" t="s">
        <v>46</v>
      </c>
      <c r="AM60" s="11" t="s">
        <v>56</v>
      </c>
      <c r="AN60" t="s">
        <v>205</v>
      </c>
      <c r="AO60" s="47" t="s">
        <v>217</v>
      </c>
      <c r="AP60" t="s">
        <v>220</v>
      </c>
      <c r="AQ60" t="s">
        <v>57</v>
      </c>
      <c r="AR60" s="47" t="s">
        <v>208</v>
      </c>
      <c r="AS60" t="s">
        <v>135</v>
      </c>
      <c r="AT60" s="11" t="s">
        <v>44</v>
      </c>
      <c r="AU60" s="11" t="s">
        <v>37</v>
      </c>
      <c r="AV60" s="47" t="s">
        <v>224</v>
      </c>
      <c r="AW60" s="47" t="s">
        <v>128</v>
      </c>
      <c r="AX60" s="47" t="s">
        <v>228</v>
      </c>
      <c r="AY60" s="48" t="s">
        <v>231</v>
      </c>
      <c r="AZ60" s="48" t="s">
        <v>232</v>
      </c>
      <c r="BA60" s="47" t="s">
        <v>200</v>
      </c>
      <c r="BB60" s="12"/>
      <c r="BC60" s="12"/>
      <c r="BD60" s="12"/>
      <c r="BE60" s="48" t="s">
        <v>233</v>
      </c>
      <c r="BF60" s="47" t="s">
        <v>238</v>
      </c>
      <c r="BG60" s="47" t="s">
        <v>239</v>
      </c>
      <c r="BH60" s="47" t="s">
        <v>74</v>
      </c>
      <c r="BI60" t="s">
        <v>139</v>
      </c>
      <c r="BJ60" s="95" t="s">
        <v>148</v>
      </c>
      <c r="BK60" s="47" t="s">
        <v>243</v>
      </c>
      <c r="BL60" s="47" t="s">
        <v>196</v>
      </c>
      <c r="BM60" s="47" t="s">
        <v>244</v>
      </c>
      <c r="BN60" s="47" t="s">
        <v>245</v>
      </c>
      <c r="BO60" t="s">
        <v>86</v>
      </c>
      <c r="BP60" t="s">
        <v>87</v>
      </c>
      <c r="BQ60" s="57" t="s">
        <v>88</v>
      </c>
      <c r="BR60" s="74" t="s">
        <v>249</v>
      </c>
      <c r="BS60" s="47" t="s">
        <v>251</v>
      </c>
      <c r="BT60" s="57" t="s">
        <v>96</v>
      </c>
      <c r="BU60" s="47" t="s">
        <v>100</v>
      </c>
      <c r="BV60" s="71" t="s">
        <v>266</v>
      </c>
      <c r="BW60" s="28"/>
      <c r="BX60" s="28"/>
      <c r="BY60" s="28"/>
      <c r="BZ60" s="28"/>
      <c r="CA60" s="28"/>
      <c r="CB60" s="28"/>
      <c r="CC60" s="47" t="s">
        <v>151</v>
      </c>
      <c r="CD60" t="s">
        <v>132</v>
      </c>
      <c r="CE60" s="47" t="s">
        <v>211</v>
      </c>
      <c r="CF60" s="95" t="s">
        <v>256</v>
      </c>
      <c r="CG60" s="47" t="s">
        <v>146</v>
      </c>
    </row>
    <row r="61" spans="8:85" ht="48.75" customHeight="1">
      <c r="H61" s="4"/>
      <c r="I61" s="5"/>
      <c r="AC61" s="49" t="s">
        <v>76</v>
      </c>
      <c r="AD61" s="11" t="s">
        <v>39</v>
      </c>
      <c r="AE61" t="s">
        <v>137</v>
      </c>
      <c r="AF61" s="11" t="s">
        <v>33</v>
      </c>
      <c r="AG61" t="s">
        <v>204</v>
      </c>
      <c r="AH61" t="s">
        <v>49</v>
      </c>
      <c r="AI61" s="11" t="s">
        <v>50</v>
      </c>
      <c r="AJ61" t="s">
        <v>52</v>
      </c>
      <c r="AK61" s="11" t="s">
        <v>30</v>
      </c>
      <c r="AL61" s="11" t="s">
        <v>25</v>
      </c>
      <c r="AM61" s="11" t="s">
        <v>55</v>
      </c>
      <c r="AN61" s="47" t="s">
        <v>204</v>
      </c>
      <c r="AO61" s="11" t="s">
        <v>31</v>
      </c>
      <c r="AP61" s="47" t="s">
        <v>219</v>
      </c>
      <c r="AQ61" s="48" t="s">
        <v>222</v>
      </c>
      <c r="AR61" t="s">
        <v>207</v>
      </c>
      <c r="AS61" t="s">
        <v>134</v>
      </c>
      <c r="AT61" s="12" t="s">
        <v>43</v>
      </c>
      <c r="AU61" s="11" t="s">
        <v>35</v>
      </c>
      <c r="AV61" s="47" t="s">
        <v>223</v>
      </c>
      <c r="AW61" s="47" t="s">
        <v>127</v>
      </c>
      <c r="AX61" s="47" t="s">
        <v>227</v>
      </c>
      <c r="AY61" s="48" t="s">
        <v>152</v>
      </c>
      <c r="AZ61" s="48" t="s">
        <v>153</v>
      </c>
      <c r="BA61" s="48" t="s">
        <v>201</v>
      </c>
      <c r="BB61" s="48"/>
      <c r="BC61" s="48"/>
      <c r="BD61" s="48"/>
      <c r="BE61" s="48" t="s">
        <v>233</v>
      </c>
      <c r="BF61" s="47" t="s">
        <v>237</v>
      </c>
      <c r="BG61" s="47" t="s">
        <v>239</v>
      </c>
      <c r="BH61" s="47" t="s">
        <v>61</v>
      </c>
      <c r="BI61" t="s">
        <v>139</v>
      </c>
      <c r="BJ61" s="95" t="s">
        <v>147</v>
      </c>
      <c r="BK61" s="47" t="s">
        <v>129</v>
      </c>
      <c r="BL61" s="47" t="s">
        <v>197</v>
      </c>
      <c r="BM61" s="47" t="s">
        <v>198</v>
      </c>
      <c r="BN61" s="47" t="s">
        <v>212</v>
      </c>
      <c r="BO61" t="s">
        <v>84</v>
      </c>
      <c r="BP61" t="s">
        <v>85</v>
      </c>
      <c r="BQ61" s="47" t="s">
        <v>94</v>
      </c>
      <c r="BR61" s="47" t="s">
        <v>250</v>
      </c>
      <c r="BS61" s="47" t="s">
        <v>251</v>
      </c>
      <c r="BT61" s="57" t="s">
        <v>96</v>
      </c>
      <c r="BU61" s="47" t="s">
        <v>98</v>
      </c>
      <c r="BV61" s="71" t="s">
        <v>263</v>
      </c>
      <c r="BW61" s="28"/>
      <c r="BX61" s="28"/>
      <c r="BY61" s="28"/>
      <c r="BZ61" s="28"/>
      <c r="CA61" s="28"/>
      <c r="CB61" s="28"/>
      <c r="CC61" s="47" t="s">
        <v>149</v>
      </c>
      <c r="CD61" t="s">
        <v>131</v>
      </c>
      <c r="CE61" t="s">
        <v>210</v>
      </c>
      <c r="CF61" s="96" t="s">
        <v>140</v>
      </c>
      <c r="CG61" s="47" t="s">
        <v>144</v>
      </c>
    </row>
    <row r="62" spans="8:86" ht="29.25" customHeight="1">
      <c r="H62" s="4"/>
      <c r="I62" s="5"/>
      <c r="AC62" s="127" t="s">
        <v>77</v>
      </c>
      <c r="AD62" s="128" t="s">
        <v>267</v>
      </c>
      <c r="AE62" s="129" t="s">
        <v>268</v>
      </c>
      <c r="AF62" s="128" t="s">
        <v>269</v>
      </c>
      <c r="AG62" s="128" t="s">
        <v>270</v>
      </c>
      <c r="AH62" s="129" t="s">
        <v>271</v>
      </c>
      <c r="AI62" s="128" t="s">
        <v>272</v>
      </c>
      <c r="AJ62" s="129" t="s">
        <v>273</v>
      </c>
      <c r="AK62" s="128" t="s">
        <v>274</v>
      </c>
      <c r="AL62" s="128" t="s">
        <v>275</v>
      </c>
      <c r="AM62" s="128" t="s">
        <v>276</v>
      </c>
      <c r="AN62" s="129" t="s">
        <v>270</v>
      </c>
      <c r="AO62" s="128" t="s">
        <v>277</v>
      </c>
      <c r="AP62" s="129" t="s">
        <v>278</v>
      </c>
      <c r="AQ62" s="129" t="s">
        <v>279</v>
      </c>
      <c r="AR62" s="128" t="s">
        <v>280</v>
      </c>
      <c r="AS62" s="129" t="s">
        <v>281</v>
      </c>
      <c r="AT62" s="128" t="s">
        <v>282</v>
      </c>
      <c r="AU62" s="128" t="s">
        <v>283</v>
      </c>
      <c r="AV62" s="128" t="s">
        <v>284</v>
      </c>
      <c r="AW62" s="128" t="s">
        <v>285</v>
      </c>
      <c r="AX62" s="128" t="s">
        <v>286</v>
      </c>
      <c r="AY62" s="130" t="s">
        <v>287</v>
      </c>
      <c r="AZ62" s="130" t="s">
        <v>288</v>
      </c>
      <c r="BA62" s="128" t="s">
        <v>289</v>
      </c>
      <c r="BB62" s="131"/>
      <c r="BC62" s="131"/>
      <c r="BD62" s="131"/>
      <c r="BE62" s="131" t="s">
        <v>233</v>
      </c>
      <c r="BF62" s="128" t="s">
        <v>290</v>
      </c>
      <c r="BG62" s="132" t="s">
        <v>239</v>
      </c>
      <c r="BH62" s="128" t="s">
        <v>291</v>
      </c>
      <c r="BI62" s="129" t="s">
        <v>139</v>
      </c>
      <c r="BJ62" s="133" t="s">
        <v>292</v>
      </c>
      <c r="BK62" s="128" t="s">
        <v>293</v>
      </c>
      <c r="BL62" s="128" t="s">
        <v>294</v>
      </c>
      <c r="BM62" s="128" t="s">
        <v>295</v>
      </c>
      <c r="BN62" s="128" t="s">
        <v>296</v>
      </c>
      <c r="BO62" s="129" t="s">
        <v>297</v>
      </c>
      <c r="BP62" s="129" t="s">
        <v>298</v>
      </c>
      <c r="BQ62" s="129" t="s">
        <v>299</v>
      </c>
      <c r="BR62" s="128" t="s">
        <v>300</v>
      </c>
      <c r="BS62" s="132" t="s">
        <v>251</v>
      </c>
      <c r="BT62" s="134" t="s">
        <v>301</v>
      </c>
      <c r="BU62" s="128" t="s">
        <v>302</v>
      </c>
      <c r="BV62" s="135" t="s">
        <v>303</v>
      </c>
      <c r="BW62" s="136" t="s">
        <v>304</v>
      </c>
      <c r="BX62" s="136" t="s">
        <v>305</v>
      </c>
      <c r="BY62" s="136" t="s">
        <v>306</v>
      </c>
      <c r="BZ62" s="136" t="s">
        <v>307</v>
      </c>
      <c r="CA62" s="136" t="s">
        <v>308</v>
      </c>
      <c r="CB62" s="136" t="s">
        <v>309</v>
      </c>
      <c r="CC62" s="128" t="s">
        <v>310</v>
      </c>
      <c r="CD62" s="129" t="s">
        <v>268</v>
      </c>
      <c r="CE62" s="128" t="s">
        <v>311</v>
      </c>
      <c r="CF62" s="133" t="s">
        <v>312</v>
      </c>
      <c r="CG62" s="128" t="s">
        <v>313</v>
      </c>
      <c r="CH62" s="129"/>
    </row>
    <row r="63" spans="8:85" ht="27" customHeight="1">
      <c r="H63" s="4"/>
      <c r="I63" s="5"/>
      <c r="AC63" s="49" t="s">
        <v>78</v>
      </c>
      <c r="AD63" s="11" t="s">
        <v>40</v>
      </c>
      <c r="AE63" t="s">
        <v>138</v>
      </c>
      <c r="AF63" s="11" t="s">
        <v>34</v>
      </c>
      <c r="AG63" s="47" t="s">
        <v>205</v>
      </c>
      <c r="AH63" t="s">
        <v>215</v>
      </c>
      <c r="AI63" s="11" t="s">
        <v>51</v>
      </c>
      <c r="AJ63" t="s">
        <v>53</v>
      </c>
      <c r="AK63" s="11" t="s">
        <v>41</v>
      </c>
      <c r="AL63" s="11" t="s">
        <v>46</v>
      </c>
      <c r="AM63" s="11" t="s">
        <v>56</v>
      </c>
      <c r="AN63" t="s">
        <v>205</v>
      </c>
      <c r="AO63" s="47" t="s">
        <v>217</v>
      </c>
      <c r="AP63" t="s">
        <v>220</v>
      </c>
      <c r="AQ63" t="s">
        <v>57</v>
      </c>
      <c r="AR63" s="47" t="s">
        <v>208</v>
      </c>
      <c r="AS63" t="s">
        <v>135</v>
      </c>
      <c r="AT63" s="11" t="s">
        <v>44</v>
      </c>
      <c r="AU63" s="11" t="s">
        <v>37</v>
      </c>
      <c r="AV63" s="47" t="s">
        <v>224</v>
      </c>
      <c r="AW63" s="47" t="s">
        <v>128</v>
      </c>
      <c r="AX63" s="47" t="s">
        <v>228</v>
      </c>
      <c r="AY63" s="48" t="s">
        <v>231</v>
      </c>
      <c r="AZ63" s="48" t="s">
        <v>232</v>
      </c>
      <c r="BA63" s="47" t="s">
        <v>200</v>
      </c>
      <c r="BB63" s="12"/>
      <c r="BC63" s="12"/>
      <c r="BD63" s="12"/>
      <c r="BE63" s="48" t="s">
        <v>233</v>
      </c>
      <c r="BF63" s="47" t="s">
        <v>238</v>
      </c>
      <c r="BG63" s="47" t="s">
        <v>239</v>
      </c>
      <c r="BH63" s="47" t="s">
        <v>74</v>
      </c>
      <c r="BI63" t="s">
        <v>139</v>
      </c>
      <c r="BJ63" s="95" t="s">
        <v>148</v>
      </c>
      <c r="BK63" s="47" t="s">
        <v>243</v>
      </c>
      <c r="BL63" s="47" t="s">
        <v>196</v>
      </c>
      <c r="BM63" s="47" t="s">
        <v>244</v>
      </c>
      <c r="BN63" s="47" t="s">
        <v>245</v>
      </c>
      <c r="BO63" t="s">
        <v>83</v>
      </c>
      <c r="BP63" t="s">
        <v>87</v>
      </c>
      <c r="BQ63" s="57" t="s">
        <v>88</v>
      </c>
      <c r="BR63" s="74" t="s">
        <v>249</v>
      </c>
      <c r="BS63" s="47" t="s">
        <v>251</v>
      </c>
      <c r="BT63" s="57" t="s">
        <v>96</v>
      </c>
      <c r="BU63" s="47" t="s">
        <v>100</v>
      </c>
      <c r="BV63" s="71" t="s">
        <v>265</v>
      </c>
      <c r="BW63" s="28"/>
      <c r="BX63" s="28"/>
      <c r="BY63" s="28"/>
      <c r="BZ63" s="28"/>
      <c r="CA63" s="28"/>
      <c r="CB63" s="28"/>
      <c r="CC63" s="47" t="s">
        <v>151</v>
      </c>
      <c r="CD63" t="s">
        <v>132</v>
      </c>
      <c r="CE63" s="47" t="s">
        <v>211</v>
      </c>
      <c r="CF63" s="95" t="s">
        <v>256</v>
      </c>
      <c r="CG63" s="47" t="s">
        <v>146</v>
      </c>
    </row>
    <row r="64" spans="8:85" ht="21.75" customHeight="1">
      <c r="H64" s="4"/>
      <c r="I64" s="5"/>
      <c r="AC64" s="3" t="s">
        <v>79</v>
      </c>
      <c r="AD64" s="11" t="s">
        <v>40</v>
      </c>
      <c r="AE64" t="s">
        <v>138</v>
      </c>
      <c r="AF64" s="11" t="s">
        <v>34</v>
      </c>
      <c r="AG64" s="47" t="s">
        <v>205</v>
      </c>
      <c r="AH64" t="s">
        <v>215</v>
      </c>
      <c r="AI64" s="11" t="s">
        <v>51</v>
      </c>
      <c r="AJ64" t="s">
        <v>53</v>
      </c>
      <c r="AK64" s="11" t="s">
        <v>41</v>
      </c>
      <c r="AL64" s="11" t="s">
        <v>46</v>
      </c>
      <c r="AM64" s="11" t="s">
        <v>56</v>
      </c>
      <c r="AN64" t="s">
        <v>205</v>
      </c>
      <c r="AO64" s="47" t="s">
        <v>217</v>
      </c>
      <c r="AP64" t="s">
        <v>220</v>
      </c>
      <c r="AQ64" t="s">
        <v>57</v>
      </c>
      <c r="AR64" s="47" t="s">
        <v>208</v>
      </c>
      <c r="AS64" t="s">
        <v>135</v>
      </c>
      <c r="AT64" s="11" t="s">
        <v>44</v>
      </c>
      <c r="AU64" s="11" t="s">
        <v>37</v>
      </c>
      <c r="AV64" s="47" t="s">
        <v>224</v>
      </c>
      <c r="AW64" s="47" t="s">
        <v>128</v>
      </c>
      <c r="AX64" s="47" t="s">
        <v>228</v>
      </c>
      <c r="AY64" s="48" t="s">
        <v>231</v>
      </c>
      <c r="AZ64" s="48" t="s">
        <v>232</v>
      </c>
      <c r="BA64" s="47" t="s">
        <v>200</v>
      </c>
      <c r="BB64" s="12"/>
      <c r="BC64" s="12"/>
      <c r="BD64" s="12"/>
      <c r="BE64" s="48" t="s">
        <v>235</v>
      </c>
      <c r="BF64" s="47" t="s">
        <v>238</v>
      </c>
      <c r="BG64" s="47" t="s">
        <v>241</v>
      </c>
      <c r="BH64" s="47" t="s">
        <v>74</v>
      </c>
      <c r="BI64" t="s">
        <v>139</v>
      </c>
      <c r="BJ64" s="95" t="s">
        <v>148</v>
      </c>
      <c r="BK64" s="47" t="s">
        <v>243</v>
      </c>
      <c r="BL64" s="47" t="s">
        <v>196</v>
      </c>
      <c r="BM64" s="47" t="s">
        <v>244</v>
      </c>
      <c r="BN64" s="47" t="s">
        <v>245</v>
      </c>
      <c r="BO64" t="s">
        <v>83</v>
      </c>
      <c r="BP64" t="s">
        <v>87</v>
      </c>
      <c r="BQ64" s="57" t="s">
        <v>88</v>
      </c>
      <c r="BR64" s="74" t="s">
        <v>249</v>
      </c>
      <c r="BS64" s="47" t="s">
        <v>253</v>
      </c>
      <c r="BT64" s="57" t="s">
        <v>96</v>
      </c>
      <c r="BU64" s="47" t="s">
        <v>100</v>
      </c>
      <c r="BV64" s="71" t="s">
        <v>265</v>
      </c>
      <c r="BW64" s="28"/>
      <c r="BX64" s="28"/>
      <c r="BY64" s="28"/>
      <c r="BZ64" s="28"/>
      <c r="CA64" s="28"/>
      <c r="CB64" s="28"/>
      <c r="CC64" s="47" t="s">
        <v>151</v>
      </c>
      <c r="CD64" t="s">
        <v>132</v>
      </c>
      <c r="CE64" s="47" t="s">
        <v>211</v>
      </c>
      <c r="CF64" s="95" t="s">
        <v>256</v>
      </c>
      <c r="CG64" s="47" t="s">
        <v>146</v>
      </c>
    </row>
    <row r="65" spans="8:9" ht="12.75">
      <c r="H65" s="4"/>
      <c r="I65" s="5"/>
    </row>
    <row r="66" spans="8:9" ht="12.75">
      <c r="H66" s="4"/>
      <c r="I66" s="5"/>
    </row>
    <row r="67" spans="8:33" ht="12.75">
      <c r="H67" s="4"/>
      <c r="I67" s="5"/>
      <c r="AC67" s="75" t="s">
        <v>104</v>
      </c>
      <c r="AG67" s="76" t="s">
        <v>105</v>
      </c>
    </row>
    <row r="68" spans="2:35" ht="178.5" customHeight="1">
      <c r="B68" s="13" t="s">
        <v>59</v>
      </c>
      <c r="C68" s="155" t="s">
        <v>23</v>
      </c>
      <c r="D68" s="155"/>
      <c r="E68" s="14" t="s">
        <v>4</v>
      </c>
      <c r="F68" s="12" t="s">
        <v>60</v>
      </c>
      <c r="G68" s="12"/>
      <c r="H68" s="4"/>
      <c r="I68" s="5"/>
      <c r="AC68" s="177" t="s">
        <v>107</v>
      </c>
      <c r="AD68" s="148"/>
      <c r="AE68" s="148"/>
      <c r="AG68" s="159" t="s">
        <v>106</v>
      </c>
      <c r="AH68" s="160"/>
      <c r="AI68" s="160"/>
    </row>
    <row r="69" spans="2:9" ht="12.75">
      <c r="B69" s="21"/>
      <c r="C69" s="142" t="s">
        <v>155</v>
      </c>
      <c r="D69" s="142"/>
      <c r="E69" s="143"/>
      <c r="F69" s="4"/>
      <c r="G69" s="4"/>
      <c r="H69" s="4"/>
      <c r="I69" s="5"/>
    </row>
    <row r="70" spans="2:9" ht="12.75">
      <c r="B70" s="3"/>
      <c r="C70" s="79" t="s">
        <v>156</v>
      </c>
      <c r="D70" s="79"/>
      <c r="E70" s="5">
        <v>35</v>
      </c>
      <c r="F70" s="4"/>
      <c r="G70" s="4"/>
      <c r="H70" s="4"/>
      <c r="I70" s="5"/>
    </row>
    <row r="71" spans="2:9" ht="12.75">
      <c r="B71" s="3"/>
      <c r="C71" s="79" t="s">
        <v>157</v>
      </c>
      <c r="D71" s="79"/>
      <c r="E71" s="5">
        <v>36.2</v>
      </c>
      <c r="F71" s="4"/>
      <c r="G71" s="4"/>
      <c r="H71" s="4"/>
      <c r="I71" s="5"/>
    </row>
    <row r="72" spans="2:9" ht="12.75">
      <c r="B72" s="3"/>
      <c r="C72" s="79" t="s">
        <v>158</v>
      </c>
      <c r="D72" s="79"/>
      <c r="E72" s="5">
        <v>46.2</v>
      </c>
      <c r="F72" s="4"/>
      <c r="G72" s="4"/>
      <c r="H72" s="4"/>
      <c r="I72" s="5"/>
    </row>
    <row r="73" spans="2:9" ht="12.75">
      <c r="B73" s="3"/>
      <c r="C73" s="79" t="s">
        <v>159</v>
      </c>
      <c r="D73" s="79"/>
      <c r="E73" s="5">
        <v>47</v>
      </c>
      <c r="F73" s="4"/>
      <c r="G73" s="4"/>
      <c r="H73" s="4"/>
      <c r="I73" s="5"/>
    </row>
    <row r="74" spans="2:9" ht="12.75">
      <c r="B74" s="3"/>
      <c r="C74" s="79" t="s">
        <v>160</v>
      </c>
      <c r="D74" s="79"/>
      <c r="E74" s="5">
        <v>47.3</v>
      </c>
      <c r="F74" s="4"/>
      <c r="G74" s="4"/>
      <c r="H74" s="4"/>
      <c r="I74" s="5"/>
    </row>
    <row r="75" spans="2:9" ht="12.75">
      <c r="B75" s="3"/>
      <c r="C75" s="79" t="s">
        <v>161</v>
      </c>
      <c r="D75" s="79"/>
      <c r="E75" s="5">
        <v>57.2</v>
      </c>
      <c r="F75" s="4"/>
      <c r="G75" s="4"/>
      <c r="H75" s="4"/>
      <c r="I75" s="5"/>
    </row>
    <row r="76" spans="2:9" ht="12.75">
      <c r="B76" s="3"/>
      <c r="C76" s="79" t="s">
        <v>162</v>
      </c>
      <c r="D76" s="79"/>
      <c r="E76" s="5">
        <v>58.3</v>
      </c>
      <c r="F76" s="4"/>
      <c r="G76" s="4"/>
      <c r="H76" s="4"/>
      <c r="I76" s="5"/>
    </row>
    <row r="77" spans="2:9" ht="12.75">
      <c r="B77" s="3"/>
      <c r="C77" s="109" t="s">
        <v>163</v>
      </c>
      <c r="D77" s="109"/>
      <c r="E77" s="5">
        <v>60.6</v>
      </c>
      <c r="F77" s="4"/>
      <c r="G77" s="4"/>
      <c r="H77" s="4"/>
      <c r="I77" s="5"/>
    </row>
    <row r="78" spans="2:9" ht="13.5" thickBot="1">
      <c r="B78" s="6"/>
      <c r="C78" s="78" t="s">
        <v>164</v>
      </c>
      <c r="D78" s="78"/>
      <c r="E78" s="8">
        <v>66.5</v>
      </c>
      <c r="F78" s="25">
        <f>SUM(E70:E78)/9</f>
        <v>50.47777777777778</v>
      </c>
      <c r="G78" s="4"/>
      <c r="H78" s="4"/>
      <c r="I78" s="5"/>
    </row>
    <row r="79" spans="2:9" ht="13.5" thickTop="1">
      <c r="B79" s="10"/>
      <c r="C79" s="140" t="s">
        <v>174</v>
      </c>
      <c r="D79" s="140"/>
      <c r="E79" s="141"/>
      <c r="F79" s="4"/>
      <c r="G79" s="4"/>
      <c r="H79" s="4"/>
      <c r="I79" s="5"/>
    </row>
    <row r="80" spans="2:9" ht="12.75">
      <c r="B80" s="3"/>
      <c r="C80" s="114" t="s">
        <v>179</v>
      </c>
      <c r="D80" s="113"/>
      <c r="E80" s="5">
        <v>48.3</v>
      </c>
      <c r="F80" s="4"/>
      <c r="G80" s="4"/>
      <c r="H80" s="4"/>
      <c r="I80" s="5"/>
    </row>
    <row r="81" spans="2:9" ht="12.75">
      <c r="B81" s="3"/>
      <c r="C81" s="114" t="s">
        <v>180</v>
      </c>
      <c r="D81" s="113"/>
      <c r="E81" s="5">
        <v>47</v>
      </c>
      <c r="F81" s="4"/>
      <c r="G81" s="4"/>
      <c r="H81" s="4"/>
      <c r="I81" s="5"/>
    </row>
    <row r="82" spans="2:9" ht="12.75">
      <c r="B82" s="3"/>
      <c r="C82" s="114" t="s">
        <v>181</v>
      </c>
      <c r="D82" s="113"/>
      <c r="E82" s="5">
        <v>46.6</v>
      </c>
      <c r="F82" s="4"/>
      <c r="G82" s="4"/>
      <c r="H82" s="4"/>
      <c r="I82" s="5"/>
    </row>
    <row r="83" spans="2:9" ht="12.75">
      <c r="B83" s="3"/>
      <c r="C83" s="114" t="s">
        <v>182</v>
      </c>
      <c r="D83" s="113"/>
      <c r="E83" s="5">
        <v>44.4</v>
      </c>
      <c r="F83" s="4"/>
      <c r="G83" s="4"/>
      <c r="H83" s="4"/>
      <c r="I83" s="5"/>
    </row>
    <row r="84" spans="2:9" ht="12.75">
      <c r="B84" s="3"/>
      <c r="C84" s="114" t="s">
        <v>183</v>
      </c>
      <c r="D84" s="113"/>
      <c r="E84" s="5">
        <v>43.5</v>
      </c>
      <c r="F84" s="4"/>
      <c r="G84" s="4"/>
      <c r="H84" s="4"/>
      <c r="I84" s="5"/>
    </row>
    <row r="85" spans="2:9" ht="12.75">
      <c r="B85" s="3"/>
      <c r="C85" s="114" t="s">
        <v>184</v>
      </c>
      <c r="D85" s="113"/>
      <c r="E85" s="5">
        <v>39.9</v>
      </c>
      <c r="F85" s="4"/>
      <c r="G85" s="4"/>
      <c r="H85" s="4"/>
      <c r="I85" s="5"/>
    </row>
    <row r="86" spans="2:9" ht="12.75">
      <c r="B86" s="3"/>
      <c r="C86" s="114" t="s">
        <v>185</v>
      </c>
      <c r="D86" s="113"/>
      <c r="E86" s="5">
        <v>36.6</v>
      </c>
      <c r="F86" s="4"/>
      <c r="G86" s="4"/>
      <c r="H86" s="4"/>
      <c r="I86" s="5"/>
    </row>
    <row r="87" spans="2:9" ht="12.75">
      <c r="B87" s="3"/>
      <c r="C87" s="114" t="s">
        <v>186</v>
      </c>
      <c r="D87" s="113"/>
      <c r="E87" s="5">
        <v>36.5</v>
      </c>
      <c r="F87" s="4"/>
      <c r="G87" s="4"/>
      <c r="H87" s="4"/>
      <c r="I87" s="5"/>
    </row>
    <row r="88" spans="2:9" ht="12.75">
      <c r="B88" s="3"/>
      <c r="C88" s="114" t="s">
        <v>187</v>
      </c>
      <c r="D88" s="113"/>
      <c r="E88" s="5">
        <v>36</v>
      </c>
      <c r="F88" s="4"/>
      <c r="G88" s="4"/>
      <c r="H88" s="4"/>
      <c r="I88" s="5"/>
    </row>
    <row r="89" spans="2:9" ht="12.75">
      <c r="B89" s="3"/>
      <c r="C89" s="115" t="s">
        <v>188</v>
      </c>
      <c r="D89" s="4"/>
      <c r="E89" s="5">
        <v>35.5</v>
      </c>
      <c r="F89" s="4"/>
      <c r="G89" s="4"/>
      <c r="H89" s="4"/>
      <c r="I89" s="5"/>
    </row>
    <row r="90" spans="2:9" ht="12.75">
      <c r="B90" s="3"/>
      <c r="C90" s="115" t="s">
        <v>189</v>
      </c>
      <c r="D90" s="4"/>
      <c r="E90" s="5">
        <v>34</v>
      </c>
      <c r="G90" s="4"/>
      <c r="H90" s="4"/>
      <c r="I90" s="5"/>
    </row>
    <row r="91" spans="2:9" ht="13.5" thickBot="1">
      <c r="B91" s="3"/>
      <c r="C91" s="115" t="s">
        <v>190</v>
      </c>
      <c r="D91" s="4"/>
      <c r="E91" s="5">
        <v>29.1</v>
      </c>
      <c r="F91" s="112">
        <f>SUM(E80:E91)/12</f>
        <v>39.78333333333334</v>
      </c>
      <c r="G91" s="4"/>
      <c r="H91" s="4"/>
      <c r="I91" s="5"/>
    </row>
    <row r="92" spans="2:5" ht="13.5" thickTop="1">
      <c r="B92" s="10"/>
      <c r="C92" s="140" t="s">
        <v>173</v>
      </c>
      <c r="D92" s="140"/>
      <c r="E92" s="141"/>
    </row>
    <row r="93" spans="2:5" ht="12.75">
      <c r="B93" s="3"/>
      <c r="C93" s="79" t="s">
        <v>175</v>
      </c>
      <c r="D93" s="79"/>
      <c r="E93" s="5">
        <v>45.6</v>
      </c>
    </row>
    <row r="94" spans="2:5" ht="12.75">
      <c r="B94" s="3"/>
      <c r="C94" s="79" t="s">
        <v>176</v>
      </c>
      <c r="D94" s="79"/>
      <c r="E94" s="5">
        <v>40.4</v>
      </c>
    </row>
    <row r="95" spans="2:8" ht="12.75">
      <c r="B95" s="3"/>
      <c r="C95" s="79" t="s">
        <v>177</v>
      </c>
      <c r="D95" s="79"/>
      <c r="E95" s="5">
        <v>40.1</v>
      </c>
      <c r="H95" s="4"/>
    </row>
    <row r="96" spans="2:8" ht="12" customHeight="1" thickBot="1">
      <c r="B96" s="3"/>
      <c r="C96" s="79" t="s">
        <v>178</v>
      </c>
      <c r="D96" s="79"/>
      <c r="E96" s="5">
        <v>38.8</v>
      </c>
      <c r="F96" s="25">
        <f>SUM(E93:E96)/4</f>
        <v>41.224999999999994</v>
      </c>
      <c r="H96" s="4"/>
    </row>
    <row r="97" spans="2:5" ht="13.5" hidden="1" thickTop="1">
      <c r="B97" s="3"/>
      <c r="C97" s="23"/>
      <c r="D97" s="79"/>
      <c r="E97" s="5"/>
    </row>
    <row r="98" spans="2:5" ht="13.5" thickTop="1">
      <c r="B98" s="10"/>
      <c r="C98" s="80"/>
      <c r="D98" s="80"/>
      <c r="E98" s="81"/>
    </row>
    <row r="99" spans="2:7" ht="12.75">
      <c r="B99" s="3"/>
      <c r="C99" s="23"/>
      <c r="D99" s="79"/>
      <c r="E99" s="5"/>
      <c r="F99" s="4"/>
      <c r="G99" s="4"/>
    </row>
    <row r="100" spans="2:7" ht="13.5" thickBot="1">
      <c r="B100" s="6"/>
      <c r="C100" s="82"/>
      <c r="D100" s="78"/>
      <c r="E100" s="8"/>
      <c r="F100" s="25"/>
      <c r="G100" s="4"/>
    </row>
    <row r="101" spans="2:5" ht="13.5" thickTop="1">
      <c r="B101" s="10"/>
      <c r="C101" s="80"/>
      <c r="D101" s="80"/>
      <c r="E101" s="81"/>
    </row>
    <row r="102" spans="2:5" ht="12.75">
      <c r="B102" s="3"/>
      <c r="C102" s="23"/>
      <c r="D102" s="79"/>
      <c r="E102" s="24"/>
    </row>
    <row r="103" spans="2:5" ht="12.75">
      <c r="B103" s="3"/>
      <c r="C103" s="23"/>
      <c r="D103" s="79"/>
      <c r="E103" s="24"/>
    </row>
    <row r="104" spans="2:5" ht="12.75">
      <c r="B104" s="3"/>
      <c r="C104" s="23"/>
      <c r="D104" s="79"/>
      <c r="E104" s="24"/>
    </row>
    <row r="105" spans="2:5" ht="12.75">
      <c r="B105" s="3"/>
      <c r="C105" s="23"/>
      <c r="D105" s="79"/>
      <c r="E105" s="24"/>
    </row>
    <row r="106" spans="2:5" ht="12.75">
      <c r="B106" s="3"/>
      <c r="C106" s="23"/>
      <c r="D106" s="79"/>
      <c r="E106" s="24"/>
    </row>
    <row r="107" spans="2:7" ht="13.5" thickBot="1">
      <c r="B107" s="6"/>
      <c r="C107" s="82"/>
      <c r="D107" s="78"/>
      <c r="E107" s="26"/>
      <c r="F107" s="25"/>
      <c r="G107" s="4"/>
    </row>
    <row r="108" spans="2:5" ht="13.5" thickTop="1">
      <c r="B108" s="10"/>
      <c r="C108" s="80"/>
      <c r="D108" s="80"/>
      <c r="E108" s="81"/>
    </row>
    <row r="109" spans="2:5" ht="12.75">
      <c r="B109" s="3"/>
      <c r="C109" s="23"/>
      <c r="D109" s="79"/>
      <c r="E109" s="24"/>
    </row>
    <row r="110" spans="2:5" ht="12.75">
      <c r="B110" s="3"/>
      <c r="C110" s="23"/>
      <c r="D110" s="79"/>
      <c r="E110" s="24"/>
    </row>
    <row r="111" spans="2:5" ht="12.75">
      <c r="B111" s="3"/>
      <c r="C111" s="23"/>
      <c r="D111" s="79"/>
      <c r="E111" s="24"/>
    </row>
    <row r="112" spans="2:5" ht="12.75">
      <c r="B112" s="3"/>
      <c r="C112" s="23"/>
      <c r="D112" s="79"/>
      <c r="E112" s="24"/>
    </row>
    <row r="113" spans="2:7" ht="13.5" thickBot="1">
      <c r="B113" s="6"/>
      <c r="C113" s="82"/>
      <c r="D113" s="78"/>
      <c r="E113" s="26"/>
      <c r="F113" s="25"/>
      <c r="G113" s="4"/>
    </row>
    <row r="114" spans="3:5" ht="13.5" thickTop="1">
      <c r="C114" s="23"/>
      <c r="D114" s="79"/>
      <c r="E114" s="23"/>
    </row>
    <row r="115" spans="2:5" ht="12.75">
      <c r="B115" s="47" t="s">
        <v>73</v>
      </c>
      <c r="C115" s="23"/>
      <c r="D115" s="79"/>
      <c r="E115" s="23"/>
    </row>
    <row r="116" spans="2:5" ht="12.75">
      <c r="B116" s="11">
        <v>1</v>
      </c>
      <c r="C116" s="54" t="s">
        <v>15</v>
      </c>
      <c r="D116" s="55"/>
      <c r="E116" s="23"/>
    </row>
    <row r="117" spans="2:5" ht="12.75">
      <c r="B117" s="11">
        <v>2</v>
      </c>
      <c r="C117" s="54" t="s">
        <v>15</v>
      </c>
      <c r="D117" s="55"/>
      <c r="E117" s="23"/>
    </row>
    <row r="118" spans="2:5" ht="12.75">
      <c r="B118" s="11">
        <v>3</v>
      </c>
      <c r="C118" s="54" t="s">
        <v>15</v>
      </c>
      <c r="D118" s="55"/>
      <c r="E118" s="23"/>
    </row>
    <row r="119" spans="2:5" ht="12.75">
      <c r="B119" s="11">
        <v>4</v>
      </c>
      <c r="C119" s="54" t="s">
        <v>15</v>
      </c>
      <c r="D119" s="55"/>
      <c r="E119" s="23"/>
    </row>
    <row r="120" spans="2:5" ht="12.75">
      <c r="B120" s="11">
        <v>5</v>
      </c>
      <c r="C120" s="54" t="s">
        <v>15</v>
      </c>
      <c r="D120" s="55"/>
      <c r="E120" s="23"/>
    </row>
    <row r="121" spans="2:5" ht="12.75">
      <c r="B121" s="11">
        <v>6</v>
      </c>
      <c r="C121" s="54" t="s">
        <v>15</v>
      </c>
      <c r="D121" s="55"/>
      <c r="E121" s="23"/>
    </row>
    <row r="122" spans="2:5" ht="12.75">
      <c r="B122" s="11">
        <v>7</v>
      </c>
      <c r="C122" s="54" t="s">
        <v>15</v>
      </c>
      <c r="D122" s="55"/>
      <c r="E122" s="23"/>
    </row>
    <row r="123" spans="2:5" ht="12.75">
      <c r="B123" s="11">
        <v>8</v>
      </c>
      <c r="C123" s="54" t="s">
        <v>15</v>
      </c>
      <c r="D123" s="55"/>
      <c r="E123" s="23"/>
    </row>
    <row r="124" spans="2:5" ht="12.75">
      <c r="B124" s="11">
        <v>9</v>
      </c>
      <c r="C124" s="54" t="s">
        <v>15</v>
      </c>
      <c r="D124" s="55"/>
      <c r="E124" s="23"/>
    </row>
    <row r="125" spans="2:5" ht="12.75">
      <c r="B125" s="11">
        <v>10</v>
      </c>
      <c r="C125" s="54" t="s">
        <v>16</v>
      </c>
      <c r="D125" s="55"/>
      <c r="E125" s="23"/>
    </row>
    <row r="126" spans="2:5" ht="12.75">
      <c r="B126" s="11">
        <v>11</v>
      </c>
      <c r="C126" s="54" t="s">
        <v>16</v>
      </c>
      <c r="D126" s="55"/>
      <c r="E126" s="23"/>
    </row>
    <row r="127" spans="2:5" ht="12.75">
      <c r="B127" s="11">
        <v>12</v>
      </c>
      <c r="C127" s="54" t="s">
        <v>16</v>
      </c>
      <c r="D127" s="55"/>
      <c r="E127" s="23"/>
    </row>
    <row r="128" spans="2:5" ht="12.75">
      <c r="B128" s="11">
        <v>13</v>
      </c>
      <c r="C128" s="54" t="s">
        <v>16</v>
      </c>
      <c r="D128" s="55"/>
      <c r="E128" s="23"/>
    </row>
    <row r="129" spans="2:5" ht="12.75">
      <c r="B129" s="11">
        <v>14</v>
      </c>
      <c r="C129" s="54" t="s">
        <v>16</v>
      </c>
      <c r="D129" s="55"/>
      <c r="E129" s="23"/>
    </row>
    <row r="130" spans="2:5" ht="12.75">
      <c r="B130" s="11">
        <v>15</v>
      </c>
      <c r="C130" s="54" t="s">
        <v>17</v>
      </c>
      <c r="D130" s="55"/>
      <c r="E130" s="23"/>
    </row>
    <row r="131" spans="2:5" ht="12.75">
      <c r="B131" s="11">
        <v>16</v>
      </c>
      <c r="C131" s="54" t="s">
        <v>17</v>
      </c>
      <c r="D131" s="55"/>
      <c r="E131" s="23"/>
    </row>
    <row r="132" spans="2:5" ht="12.75">
      <c r="B132" s="11">
        <v>17</v>
      </c>
      <c r="C132" s="54" t="s">
        <v>17</v>
      </c>
      <c r="D132" s="55"/>
      <c r="E132" s="23"/>
    </row>
    <row r="133" spans="2:5" ht="12.75">
      <c r="B133" s="11">
        <v>18</v>
      </c>
      <c r="C133" s="54" t="s">
        <v>17</v>
      </c>
      <c r="D133" s="55"/>
      <c r="E133" s="23"/>
    </row>
    <row r="134" spans="2:5" ht="12.75">
      <c r="B134" s="11">
        <v>19</v>
      </c>
      <c r="C134" s="54" t="s">
        <v>17</v>
      </c>
      <c r="D134" s="55"/>
      <c r="E134" s="23"/>
    </row>
    <row r="135" spans="2:5" ht="12.75">
      <c r="B135" s="11">
        <v>20</v>
      </c>
      <c r="C135" s="56" t="s">
        <v>1</v>
      </c>
      <c r="D135" s="55"/>
      <c r="E135" s="23"/>
    </row>
    <row r="136" spans="2:5" ht="12.75">
      <c r="B136" s="11">
        <v>21</v>
      </c>
      <c r="C136" s="56" t="s">
        <v>1</v>
      </c>
      <c r="D136" s="55"/>
      <c r="E136" s="23"/>
    </row>
    <row r="137" spans="2:5" ht="12.75">
      <c r="B137" s="11">
        <v>22</v>
      </c>
      <c r="C137" s="56" t="s">
        <v>1</v>
      </c>
      <c r="D137" s="55"/>
      <c r="E137" s="23"/>
    </row>
    <row r="138" spans="2:5" ht="12.75">
      <c r="B138" s="11">
        <v>23</v>
      </c>
      <c r="C138" s="56" t="s">
        <v>1</v>
      </c>
      <c r="D138" s="55"/>
      <c r="E138" s="23"/>
    </row>
    <row r="139" spans="2:5" ht="12.75">
      <c r="B139" s="11">
        <v>24</v>
      </c>
      <c r="C139" s="56" t="s">
        <v>1</v>
      </c>
      <c r="D139" s="55"/>
      <c r="E139" s="23"/>
    </row>
    <row r="140" spans="2:5" ht="12.75">
      <c r="B140" s="11">
        <v>25</v>
      </c>
      <c r="C140" s="56" t="s">
        <v>1</v>
      </c>
      <c r="D140" s="55"/>
      <c r="E140" s="23"/>
    </row>
    <row r="141" spans="2:5" ht="12.75">
      <c r="B141" s="11">
        <v>26</v>
      </c>
      <c r="C141" s="56" t="s">
        <v>1</v>
      </c>
      <c r="D141" s="55"/>
      <c r="E141" s="23"/>
    </row>
    <row r="142" spans="2:5" ht="12.75">
      <c r="B142" s="11">
        <v>27</v>
      </c>
      <c r="C142" s="56" t="s">
        <v>1</v>
      </c>
      <c r="D142" s="55"/>
      <c r="E142" s="23"/>
    </row>
    <row r="143" spans="2:5" ht="12.75">
      <c r="B143" s="11">
        <v>28</v>
      </c>
      <c r="C143" s="56" t="s">
        <v>1</v>
      </c>
      <c r="D143" s="55"/>
      <c r="E143" s="23"/>
    </row>
    <row r="144" spans="2:5" ht="12.75">
      <c r="B144" s="11">
        <v>29</v>
      </c>
      <c r="C144" s="56" t="s">
        <v>1</v>
      </c>
      <c r="D144" s="55"/>
      <c r="E144" s="23"/>
    </row>
    <row r="145" spans="2:5" ht="12.75">
      <c r="B145" s="11">
        <v>30</v>
      </c>
      <c r="C145" s="56" t="s">
        <v>2</v>
      </c>
      <c r="D145" s="55"/>
      <c r="E145" s="23"/>
    </row>
    <row r="146" spans="2:5" ht="12.75">
      <c r="B146" s="11">
        <v>31</v>
      </c>
      <c r="C146" s="56" t="s">
        <v>2</v>
      </c>
      <c r="D146" s="55"/>
      <c r="E146" s="23"/>
    </row>
    <row r="147" spans="2:5" ht="12.75">
      <c r="B147" s="11">
        <v>32</v>
      </c>
      <c r="C147" s="56" t="s">
        <v>2</v>
      </c>
      <c r="D147" s="55"/>
      <c r="E147" s="23"/>
    </row>
    <row r="148" spans="2:5" ht="12.75">
      <c r="B148" s="11">
        <v>33</v>
      </c>
      <c r="C148" s="56" t="s">
        <v>2</v>
      </c>
      <c r="D148" s="55"/>
      <c r="E148" s="23"/>
    </row>
    <row r="149" spans="2:5" ht="12.75">
      <c r="B149" s="11">
        <v>34</v>
      </c>
      <c r="C149" s="56" t="s">
        <v>2</v>
      </c>
      <c r="D149" s="55"/>
      <c r="E149" s="23"/>
    </row>
    <row r="150" spans="2:5" ht="12.75">
      <c r="B150" s="11">
        <v>35</v>
      </c>
      <c r="C150" s="56" t="s">
        <v>2</v>
      </c>
      <c r="D150" s="55"/>
      <c r="E150" s="23"/>
    </row>
    <row r="151" spans="2:5" ht="12.75">
      <c r="B151" s="11">
        <v>36</v>
      </c>
      <c r="C151" s="56" t="s">
        <v>2</v>
      </c>
      <c r="D151" s="55"/>
      <c r="E151" s="23"/>
    </row>
    <row r="152" spans="2:5" ht="12.75">
      <c r="B152" s="11">
        <v>37</v>
      </c>
      <c r="C152" s="56" t="s">
        <v>2</v>
      </c>
      <c r="D152" s="55"/>
      <c r="E152" s="23"/>
    </row>
    <row r="153" spans="2:5" ht="12.75">
      <c r="B153" s="11">
        <v>38</v>
      </c>
      <c r="C153" s="56" t="s">
        <v>2</v>
      </c>
      <c r="D153" s="55"/>
      <c r="E153" s="23"/>
    </row>
    <row r="154" spans="2:5" ht="12.75">
      <c r="B154" s="11">
        <v>39</v>
      </c>
      <c r="C154" s="56" t="s">
        <v>2</v>
      </c>
      <c r="D154" s="55"/>
      <c r="E154" s="23"/>
    </row>
    <row r="155" spans="2:5" ht="12.75">
      <c r="B155" s="11">
        <v>40</v>
      </c>
      <c r="C155" s="56" t="s">
        <v>3</v>
      </c>
      <c r="D155" s="55"/>
      <c r="E155" s="23"/>
    </row>
    <row r="156" spans="2:5" ht="12.75">
      <c r="B156" s="11">
        <v>41</v>
      </c>
      <c r="C156" s="56" t="s">
        <v>3</v>
      </c>
      <c r="D156" s="55"/>
      <c r="E156" s="23"/>
    </row>
    <row r="157" spans="2:5" ht="12.75">
      <c r="B157" s="11">
        <v>42</v>
      </c>
      <c r="C157" s="56" t="s">
        <v>3</v>
      </c>
      <c r="D157" s="55"/>
      <c r="E157" s="23"/>
    </row>
    <row r="158" spans="2:5" ht="12.75">
      <c r="B158" s="11">
        <v>43</v>
      </c>
      <c r="C158" s="56" t="s">
        <v>3</v>
      </c>
      <c r="D158" s="55"/>
      <c r="E158" s="23"/>
    </row>
    <row r="159" spans="2:5" ht="12.75">
      <c r="B159" s="11">
        <v>44</v>
      </c>
      <c r="C159" s="56" t="s">
        <v>3</v>
      </c>
      <c r="D159" s="55"/>
      <c r="E159" s="23"/>
    </row>
    <row r="160" spans="2:5" ht="12.75">
      <c r="B160" s="11">
        <v>45</v>
      </c>
      <c r="C160" s="56" t="s">
        <v>3</v>
      </c>
      <c r="D160" s="55"/>
      <c r="E160" s="23"/>
    </row>
    <row r="161" spans="2:5" ht="12.75">
      <c r="B161" s="11">
        <v>46</v>
      </c>
      <c r="C161" s="56" t="s">
        <v>3</v>
      </c>
      <c r="D161" s="55"/>
      <c r="E161" s="23"/>
    </row>
    <row r="162" spans="2:5" ht="12.75">
      <c r="B162" s="11">
        <v>47</v>
      </c>
      <c r="C162" s="56" t="s">
        <v>3</v>
      </c>
      <c r="D162" s="55"/>
      <c r="E162" s="23"/>
    </row>
    <row r="163" spans="2:5" ht="12.75">
      <c r="B163" s="11">
        <v>48</v>
      </c>
      <c r="C163" s="56" t="s">
        <v>3</v>
      </c>
      <c r="D163" s="55"/>
      <c r="E163" s="23"/>
    </row>
    <row r="164" spans="2:5" ht="12.75">
      <c r="B164" s="11">
        <v>49</v>
      </c>
      <c r="C164" s="56" t="s">
        <v>3</v>
      </c>
      <c r="D164" s="55"/>
      <c r="E164" s="23"/>
    </row>
    <row r="165" spans="2:5" ht="12.75">
      <c r="B165" s="11">
        <v>50</v>
      </c>
      <c r="C165" s="56" t="s">
        <v>3</v>
      </c>
      <c r="D165" s="55"/>
      <c r="E165" s="23"/>
    </row>
    <row r="166" spans="2:5" ht="12.75">
      <c r="B166" s="11">
        <v>51</v>
      </c>
      <c r="C166" s="56" t="s">
        <v>3</v>
      </c>
      <c r="D166" s="55"/>
      <c r="E166" s="23"/>
    </row>
    <row r="167" spans="2:5" ht="12.75">
      <c r="B167" s="11">
        <v>52</v>
      </c>
      <c r="C167" s="56" t="s">
        <v>3</v>
      </c>
      <c r="D167" s="55"/>
      <c r="E167" s="23"/>
    </row>
    <row r="168" spans="2:5" ht="12.75">
      <c r="B168" s="11">
        <v>53</v>
      </c>
      <c r="C168" s="56" t="s">
        <v>3</v>
      </c>
      <c r="D168" s="55"/>
      <c r="E168" s="23"/>
    </row>
    <row r="169" spans="2:5" ht="12.75">
      <c r="B169" s="11">
        <v>54</v>
      </c>
      <c r="C169" s="56" t="s">
        <v>3</v>
      </c>
      <c r="D169" s="55"/>
      <c r="E169" s="23"/>
    </row>
    <row r="170" spans="2:5" ht="12.75">
      <c r="B170" s="11">
        <v>55</v>
      </c>
      <c r="C170" s="56" t="s">
        <v>18</v>
      </c>
      <c r="D170" s="55"/>
      <c r="E170" s="23"/>
    </row>
    <row r="171" spans="2:5" ht="12.75">
      <c r="B171" s="11">
        <v>56</v>
      </c>
      <c r="C171" s="56" t="s">
        <v>18</v>
      </c>
      <c r="D171" s="55"/>
      <c r="E171" s="23"/>
    </row>
    <row r="172" spans="2:5" ht="12.75">
      <c r="B172" s="11">
        <v>57</v>
      </c>
      <c r="C172" s="56" t="s">
        <v>18</v>
      </c>
      <c r="D172" s="55"/>
      <c r="E172" s="23"/>
    </row>
    <row r="173" spans="2:5" ht="12.75">
      <c r="B173" s="11">
        <v>58</v>
      </c>
      <c r="C173" s="56" t="s">
        <v>18</v>
      </c>
      <c r="D173" s="55"/>
      <c r="E173" s="23"/>
    </row>
    <row r="174" spans="2:5" ht="12.75">
      <c r="B174" s="11">
        <v>59</v>
      </c>
      <c r="C174" s="56" t="s">
        <v>18</v>
      </c>
      <c r="D174" s="55"/>
      <c r="E174" s="23"/>
    </row>
    <row r="175" spans="2:5" ht="12.75">
      <c r="B175" s="11">
        <v>60</v>
      </c>
      <c r="C175" s="56" t="s">
        <v>18</v>
      </c>
      <c r="D175" s="55"/>
      <c r="E175" s="23"/>
    </row>
    <row r="176" spans="2:5" ht="12.75">
      <c r="B176" s="11">
        <v>61</v>
      </c>
      <c r="C176" s="56" t="s">
        <v>18</v>
      </c>
      <c r="D176" s="55"/>
      <c r="E176" s="23"/>
    </row>
    <row r="177" spans="2:5" ht="12.75">
      <c r="B177" s="11">
        <v>62</v>
      </c>
      <c r="C177" s="56" t="s">
        <v>18</v>
      </c>
      <c r="D177" s="55"/>
      <c r="E177" s="23"/>
    </row>
    <row r="178" spans="2:5" ht="12.75">
      <c r="B178" s="11">
        <v>63</v>
      </c>
      <c r="C178" s="56" t="s">
        <v>18</v>
      </c>
      <c r="D178" s="55"/>
      <c r="E178" s="23"/>
    </row>
    <row r="179" spans="2:5" ht="12.75">
      <c r="B179" s="11">
        <v>64</v>
      </c>
      <c r="C179" s="56" t="s">
        <v>18</v>
      </c>
      <c r="D179" s="55"/>
      <c r="E179" s="23"/>
    </row>
    <row r="180" spans="2:5" ht="12.75">
      <c r="B180" s="11">
        <v>65</v>
      </c>
      <c r="C180" s="56" t="s">
        <v>18</v>
      </c>
      <c r="D180" s="55"/>
      <c r="E180" s="23"/>
    </row>
    <row r="181" spans="2:5" ht="12.75">
      <c r="B181" s="11">
        <v>66</v>
      </c>
      <c r="C181" s="56" t="s">
        <v>18</v>
      </c>
      <c r="D181" s="55"/>
      <c r="E181" s="23"/>
    </row>
    <row r="182" spans="2:5" ht="12.75">
      <c r="B182" s="11">
        <v>67</v>
      </c>
      <c r="C182" s="56" t="s">
        <v>18</v>
      </c>
      <c r="D182" s="55"/>
      <c r="E182" s="23"/>
    </row>
    <row r="183" spans="2:5" ht="12.75">
      <c r="B183" s="11">
        <v>68</v>
      </c>
      <c r="C183" s="56" t="s">
        <v>18</v>
      </c>
      <c r="D183" s="55"/>
      <c r="E183" s="23"/>
    </row>
    <row r="184" spans="2:5" ht="12.75">
      <c r="B184" s="11">
        <v>69</v>
      </c>
      <c r="C184" s="56" t="s">
        <v>18</v>
      </c>
      <c r="D184" s="55"/>
      <c r="E184" s="23"/>
    </row>
    <row r="185" spans="2:5" ht="12.75">
      <c r="B185" s="11">
        <v>70</v>
      </c>
      <c r="C185" s="56" t="s">
        <v>18</v>
      </c>
      <c r="D185" s="55"/>
      <c r="E185" s="23"/>
    </row>
    <row r="186" spans="2:5" ht="12.75">
      <c r="B186" s="11">
        <v>71</v>
      </c>
      <c r="C186" s="56" t="s">
        <v>18</v>
      </c>
      <c r="D186" s="55"/>
      <c r="E186" s="23"/>
    </row>
    <row r="187" spans="2:5" ht="12.75">
      <c r="B187" s="11">
        <v>72</v>
      </c>
      <c r="C187" s="56" t="s">
        <v>18</v>
      </c>
      <c r="D187" s="55"/>
      <c r="E187" s="23"/>
    </row>
    <row r="188" spans="2:5" ht="12.75">
      <c r="B188" s="11">
        <v>73</v>
      </c>
      <c r="C188" s="56" t="s">
        <v>18</v>
      </c>
      <c r="D188" s="55"/>
      <c r="E188" s="23"/>
    </row>
    <row r="189" spans="2:5" ht="12.75">
      <c r="B189" s="11">
        <v>74</v>
      </c>
      <c r="C189" s="56" t="s">
        <v>18</v>
      </c>
      <c r="D189" s="55"/>
      <c r="E189" s="23"/>
    </row>
    <row r="190" spans="2:5" ht="12.75">
      <c r="B190" s="11">
        <v>75</v>
      </c>
      <c r="C190" s="56" t="s">
        <v>19</v>
      </c>
      <c r="D190" s="55"/>
      <c r="E190" s="23"/>
    </row>
    <row r="191" spans="2:5" ht="12.75">
      <c r="B191" s="11">
        <v>76</v>
      </c>
      <c r="C191" s="56" t="s">
        <v>19</v>
      </c>
      <c r="D191" s="55"/>
      <c r="E191" s="23"/>
    </row>
    <row r="192" spans="2:5" ht="12.75">
      <c r="B192" s="11">
        <v>77</v>
      </c>
      <c r="C192" s="56" t="s">
        <v>19</v>
      </c>
      <c r="D192" s="55"/>
      <c r="E192" s="23"/>
    </row>
    <row r="193" spans="2:5" ht="12.75">
      <c r="B193" s="11">
        <v>78</v>
      </c>
      <c r="C193" s="56" t="s">
        <v>19</v>
      </c>
      <c r="D193" s="55"/>
      <c r="E193" s="23"/>
    </row>
    <row r="194" spans="2:5" ht="12.75">
      <c r="B194" s="11">
        <v>79</v>
      </c>
      <c r="C194" s="56" t="s">
        <v>19</v>
      </c>
      <c r="D194" s="55"/>
      <c r="E194" s="23"/>
    </row>
    <row r="195" spans="2:5" ht="12.75">
      <c r="B195" s="11">
        <v>80</v>
      </c>
      <c r="C195" s="56" t="s">
        <v>19</v>
      </c>
      <c r="D195" s="55"/>
      <c r="E195" s="23"/>
    </row>
    <row r="196" spans="2:5" ht="12.75">
      <c r="B196" s="11">
        <v>81</v>
      </c>
      <c r="C196" s="56" t="s">
        <v>19</v>
      </c>
      <c r="D196" s="55"/>
      <c r="E196" s="23"/>
    </row>
    <row r="197" spans="2:5" ht="12.75">
      <c r="B197" s="11">
        <v>82</v>
      </c>
      <c r="C197" s="56" t="s">
        <v>19</v>
      </c>
      <c r="D197" s="55"/>
      <c r="E197" s="23"/>
    </row>
    <row r="198" spans="2:5" ht="12.75">
      <c r="B198" s="11">
        <v>83</v>
      </c>
      <c r="C198" s="56" t="s">
        <v>19</v>
      </c>
      <c r="D198" s="55"/>
      <c r="E198" s="23"/>
    </row>
    <row r="199" spans="2:5" ht="12.75">
      <c r="B199" s="11">
        <v>84</v>
      </c>
      <c r="C199" s="56" t="s">
        <v>19</v>
      </c>
      <c r="D199" s="55"/>
      <c r="E199" s="23"/>
    </row>
    <row r="200" spans="2:5" ht="12.75">
      <c r="B200" s="11">
        <v>85</v>
      </c>
      <c r="C200" s="56" t="s">
        <v>20</v>
      </c>
      <c r="D200" s="55"/>
      <c r="E200" s="23"/>
    </row>
    <row r="201" spans="2:5" ht="12.75">
      <c r="B201" s="11">
        <v>86</v>
      </c>
      <c r="C201" s="56" t="s">
        <v>20</v>
      </c>
      <c r="D201" s="55"/>
      <c r="E201" s="23"/>
    </row>
    <row r="202" spans="2:5" ht="12.75">
      <c r="B202" s="11">
        <v>87</v>
      </c>
      <c r="C202" s="56" t="s">
        <v>20</v>
      </c>
      <c r="D202" s="55"/>
      <c r="E202" s="23"/>
    </row>
    <row r="203" spans="2:5" ht="12.75">
      <c r="B203" s="11">
        <v>88</v>
      </c>
      <c r="C203" s="56" t="s">
        <v>20</v>
      </c>
      <c r="D203" s="55"/>
      <c r="E203" s="23"/>
    </row>
    <row r="204" spans="2:5" ht="12.75">
      <c r="B204" s="11">
        <v>89</v>
      </c>
      <c r="C204" s="56" t="s">
        <v>20</v>
      </c>
      <c r="D204" s="55"/>
      <c r="E204" s="23"/>
    </row>
    <row r="205" spans="2:5" ht="12.75">
      <c r="B205" s="11">
        <v>90</v>
      </c>
      <c r="C205" s="56" t="s">
        <v>20</v>
      </c>
      <c r="D205" s="55"/>
      <c r="E205" s="23"/>
    </row>
    <row r="206" spans="2:5" ht="12.75">
      <c r="B206" s="11">
        <v>91</v>
      </c>
      <c r="C206" s="56" t="s">
        <v>20</v>
      </c>
      <c r="D206" s="55"/>
      <c r="E206" s="23"/>
    </row>
    <row r="207" spans="2:5" ht="12.75">
      <c r="B207" s="11">
        <v>92</v>
      </c>
      <c r="C207" s="56" t="s">
        <v>20</v>
      </c>
      <c r="D207" s="55"/>
      <c r="E207" s="23"/>
    </row>
    <row r="208" spans="2:5" ht="12.75">
      <c r="B208" s="11">
        <v>93</v>
      </c>
      <c r="C208" s="56" t="s">
        <v>20</v>
      </c>
      <c r="D208" s="55"/>
      <c r="E208" s="23"/>
    </row>
    <row r="209" spans="2:5" ht="12.75">
      <c r="B209" s="11">
        <v>94</v>
      </c>
      <c r="C209" s="56" t="s">
        <v>20</v>
      </c>
      <c r="D209" s="55"/>
      <c r="E209" s="23"/>
    </row>
    <row r="210" spans="2:5" ht="12.75">
      <c r="B210" s="11">
        <v>95</v>
      </c>
      <c r="C210" s="56" t="s">
        <v>21</v>
      </c>
      <c r="D210" s="55"/>
      <c r="E210" s="23"/>
    </row>
    <row r="211" spans="2:5" ht="12.75">
      <c r="B211" s="11">
        <v>96</v>
      </c>
      <c r="C211" s="56" t="s">
        <v>21</v>
      </c>
      <c r="D211" s="55"/>
      <c r="E211" s="23"/>
    </row>
    <row r="212" spans="2:5" ht="12.75">
      <c r="B212" s="11">
        <v>97</v>
      </c>
      <c r="C212" s="56" t="s">
        <v>21</v>
      </c>
      <c r="D212" s="55"/>
      <c r="E212" s="23"/>
    </row>
    <row r="213" spans="2:5" ht="12.75">
      <c r="B213" s="11">
        <v>98</v>
      </c>
      <c r="C213" s="56" t="s">
        <v>21</v>
      </c>
      <c r="D213" s="55"/>
      <c r="E213" s="23"/>
    </row>
    <row r="214" spans="2:5" ht="12.75">
      <c r="B214" s="11">
        <v>99</v>
      </c>
      <c r="C214" s="56" t="s">
        <v>21</v>
      </c>
      <c r="D214" s="55"/>
      <c r="E214" s="23"/>
    </row>
    <row r="215" spans="2:5" ht="12.75">
      <c r="B215" s="11">
        <v>100</v>
      </c>
      <c r="C215" s="56" t="s">
        <v>21</v>
      </c>
      <c r="D215" s="55"/>
      <c r="E215" s="23"/>
    </row>
    <row r="216" spans="2:5" ht="12.75">
      <c r="B216" s="11">
        <v>101</v>
      </c>
      <c r="C216" s="56" t="s">
        <v>21</v>
      </c>
      <c r="D216" s="55"/>
      <c r="E216" s="23"/>
    </row>
    <row r="217" spans="2:5" ht="12.75">
      <c r="B217" s="11">
        <v>102</v>
      </c>
      <c r="C217" s="56" t="s">
        <v>21</v>
      </c>
      <c r="D217" s="55"/>
      <c r="E217" s="23"/>
    </row>
    <row r="218" spans="2:5" ht="12.75">
      <c r="B218" s="11">
        <v>103</v>
      </c>
      <c r="C218" s="56" t="s">
        <v>21</v>
      </c>
      <c r="D218" s="55"/>
      <c r="E218" s="23"/>
    </row>
    <row r="219" spans="2:5" ht="12.75">
      <c r="B219" s="11">
        <v>104</v>
      </c>
      <c r="C219" s="56" t="s">
        <v>21</v>
      </c>
      <c r="D219" s="55"/>
      <c r="E219" s="23"/>
    </row>
    <row r="220" spans="2:5" ht="12.75">
      <c r="B220" s="11">
        <v>105</v>
      </c>
      <c r="C220" s="56" t="s">
        <v>21</v>
      </c>
      <c r="D220" s="55"/>
      <c r="E220" s="23"/>
    </row>
    <row r="221" spans="2:5" ht="12.75">
      <c r="B221" s="11">
        <v>106</v>
      </c>
      <c r="C221" s="56" t="s">
        <v>21</v>
      </c>
      <c r="D221" s="55"/>
      <c r="E221" s="23"/>
    </row>
    <row r="222" spans="2:5" ht="12.75">
      <c r="B222" s="11">
        <v>107</v>
      </c>
      <c r="C222" s="56" t="s">
        <v>21</v>
      </c>
      <c r="D222" s="55"/>
      <c r="E222" s="23"/>
    </row>
    <row r="223" spans="2:5" ht="12.75">
      <c r="B223" s="11">
        <v>108</v>
      </c>
      <c r="C223" s="56" t="s">
        <v>21</v>
      </c>
      <c r="D223" s="55"/>
      <c r="E223" s="23"/>
    </row>
    <row r="224" spans="2:5" ht="12.75">
      <c r="B224" s="11">
        <v>109</v>
      </c>
      <c r="C224" s="56" t="s">
        <v>21</v>
      </c>
      <c r="D224" s="55"/>
      <c r="E224" s="23"/>
    </row>
    <row r="225" spans="2:5" ht="12.75">
      <c r="B225" s="11">
        <v>110</v>
      </c>
      <c r="C225" s="56" t="s">
        <v>21</v>
      </c>
      <c r="D225" s="55"/>
      <c r="E225" s="23"/>
    </row>
    <row r="226" spans="2:5" ht="12.75">
      <c r="B226" s="11">
        <v>111</v>
      </c>
      <c r="C226" s="56" t="s">
        <v>21</v>
      </c>
      <c r="D226" s="55"/>
      <c r="E226" s="23"/>
    </row>
    <row r="227" spans="2:5" ht="12.75">
      <c r="B227" s="11">
        <v>112</v>
      </c>
      <c r="C227" s="56" t="s">
        <v>21</v>
      </c>
      <c r="D227" s="55"/>
      <c r="E227" s="23"/>
    </row>
    <row r="228" spans="2:5" ht="12.75">
      <c r="B228" s="11">
        <v>113</v>
      </c>
      <c r="C228" s="56" t="s">
        <v>21</v>
      </c>
      <c r="D228" s="55"/>
      <c r="E228" s="23"/>
    </row>
    <row r="229" spans="2:5" ht="12.75">
      <c r="B229" s="11">
        <v>114</v>
      </c>
      <c r="C229" s="56" t="s">
        <v>21</v>
      </c>
      <c r="D229" s="55"/>
      <c r="E229" s="23"/>
    </row>
    <row r="230" spans="2:5" ht="12.75">
      <c r="B230" s="11">
        <v>115</v>
      </c>
      <c r="C230" s="56" t="s">
        <v>21</v>
      </c>
      <c r="D230" s="55"/>
      <c r="E230" s="23"/>
    </row>
    <row r="231" spans="3:5" ht="12.75">
      <c r="C231" s="138"/>
      <c r="D231" s="139"/>
      <c r="E231" s="23"/>
    </row>
    <row r="232" spans="3:5" ht="12.75">
      <c r="C232" s="138"/>
      <c r="D232" s="139"/>
      <c r="E232" s="23"/>
    </row>
    <row r="233" spans="3:5" ht="12.75">
      <c r="C233" s="138"/>
      <c r="D233" s="139"/>
      <c r="E233" s="23"/>
    </row>
    <row r="234" spans="3:5" ht="12.75">
      <c r="C234" s="138"/>
      <c r="D234" s="139"/>
      <c r="E234" s="23"/>
    </row>
    <row r="235" spans="3:5" ht="12.75">
      <c r="C235" s="138"/>
      <c r="D235" s="139"/>
      <c r="E235" s="23"/>
    </row>
    <row r="236" spans="3:5" ht="12.75">
      <c r="C236" s="138"/>
      <c r="D236" s="139"/>
      <c r="E236" s="23"/>
    </row>
    <row r="237" spans="3:5" ht="12.75">
      <c r="C237" s="138"/>
      <c r="D237" s="139"/>
      <c r="E237" s="23"/>
    </row>
    <row r="238" spans="3:5" ht="12.75">
      <c r="C238" s="138"/>
      <c r="D238" s="139"/>
      <c r="E238" s="23"/>
    </row>
    <row r="239" spans="3:5" ht="12.75">
      <c r="C239" s="138"/>
      <c r="D239" s="139"/>
      <c r="E239" s="23"/>
    </row>
    <row r="240" spans="3:5" ht="12.75">
      <c r="C240" s="138"/>
      <c r="D240" s="139"/>
      <c r="E240" s="23"/>
    </row>
    <row r="241" spans="3:5" ht="12.75">
      <c r="C241" s="138"/>
      <c r="D241" s="139"/>
      <c r="E241" s="23"/>
    </row>
    <row r="242" spans="3:5" ht="12.75">
      <c r="C242" s="138"/>
      <c r="D242" s="139"/>
      <c r="E242" s="23"/>
    </row>
    <row r="243" spans="3:5" ht="12.75">
      <c r="C243" s="138"/>
      <c r="D243" s="139"/>
      <c r="E243" s="23"/>
    </row>
    <row r="244" spans="3:5" ht="12.75">
      <c r="C244" s="138"/>
      <c r="D244" s="139"/>
      <c r="E244" s="23"/>
    </row>
    <row r="245" spans="3:5" ht="12.75">
      <c r="C245" s="138"/>
      <c r="D245" s="139"/>
      <c r="E245" s="23"/>
    </row>
    <row r="246" spans="3:5" ht="12.75">
      <c r="C246" s="138"/>
      <c r="D246" s="139"/>
      <c r="E246" s="23"/>
    </row>
    <row r="247" spans="3:5" ht="12.75">
      <c r="C247" s="138"/>
      <c r="D247" s="139"/>
      <c r="E247" s="23"/>
    </row>
    <row r="248" spans="3:5" ht="12.75">
      <c r="C248" s="138"/>
      <c r="D248" s="139"/>
      <c r="E248" s="23"/>
    </row>
    <row r="249" spans="3:5" ht="12.75">
      <c r="C249" s="138"/>
      <c r="D249" s="139"/>
      <c r="E249" s="23"/>
    </row>
    <row r="250" spans="3:5" ht="12.75">
      <c r="C250" s="138"/>
      <c r="D250" s="139"/>
      <c r="E250" s="23"/>
    </row>
    <row r="251" spans="3:5" ht="12.75">
      <c r="C251" s="138"/>
      <c r="D251" s="139"/>
      <c r="E251" s="23"/>
    </row>
    <row r="252" spans="3:5" ht="12.75">
      <c r="C252" s="138"/>
      <c r="D252" s="139"/>
      <c r="E252" s="23"/>
    </row>
    <row r="253" spans="3:5" ht="12.75">
      <c r="C253" s="138"/>
      <c r="D253" s="139"/>
      <c r="E253" s="23"/>
    </row>
    <row r="254" spans="3:5" ht="12.75">
      <c r="C254" s="138"/>
      <c r="D254" s="139"/>
      <c r="E254" s="23"/>
    </row>
    <row r="255" spans="3:5" ht="12.75">
      <c r="C255" s="138"/>
      <c r="D255" s="139"/>
      <c r="E255" s="23"/>
    </row>
    <row r="256" spans="3:5" ht="12.75">
      <c r="C256" s="138"/>
      <c r="D256" s="139"/>
      <c r="E256" s="23"/>
    </row>
    <row r="257" spans="3:5" ht="12.75">
      <c r="C257" s="138"/>
      <c r="D257" s="139"/>
      <c r="E257" s="23"/>
    </row>
    <row r="258" spans="3:5" ht="12.75">
      <c r="C258" s="138"/>
      <c r="D258" s="139"/>
      <c r="E258" s="23"/>
    </row>
    <row r="259" spans="3:5" ht="12.75">
      <c r="C259" s="138"/>
      <c r="D259" s="139"/>
      <c r="E259" s="23"/>
    </row>
    <row r="260" spans="3:5" ht="12.75">
      <c r="C260" s="138"/>
      <c r="D260" s="139"/>
      <c r="E260" s="23"/>
    </row>
    <row r="261" spans="3:5" ht="12.75">
      <c r="C261" s="138"/>
      <c r="D261" s="139"/>
      <c r="E261" s="23"/>
    </row>
    <row r="262" spans="3:5" ht="12.75">
      <c r="C262" s="138"/>
      <c r="D262" s="139"/>
      <c r="E262" s="23"/>
    </row>
    <row r="263" spans="3:5" ht="12.75">
      <c r="C263" s="138"/>
      <c r="D263" s="139"/>
      <c r="E263" s="23"/>
    </row>
    <row r="264" spans="3:5" ht="12.75">
      <c r="C264" s="138"/>
      <c r="D264" s="139"/>
      <c r="E264" s="23"/>
    </row>
    <row r="265" spans="3:5" ht="12.75">
      <c r="C265" s="138"/>
      <c r="D265" s="139"/>
      <c r="E265" s="23"/>
    </row>
    <row r="266" spans="3:5" ht="12.75">
      <c r="C266" s="138"/>
      <c r="D266" s="139"/>
      <c r="E266" s="23"/>
    </row>
    <row r="267" spans="3:5" ht="12.75">
      <c r="C267" s="138"/>
      <c r="D267" s="139"/>
      <c r="E267" s="23"/>
    </row>
    <row r="268" spans="3:5" ht="12.75">
      <c r="C268" s="138"/>
      <c r="D268" s="139"/>
      <c r="E268" s="23"/>
    </row>
    <row r="269" spans="3:5" ht="12.75">
      <c r="C269" s="138"/>
      <c r="D269" s="139"/>
      <c r="E269" s="23"/>
    </row>
    <row r="270" spans="3:5" ht="12.75">
      <c r="C270" s="138"/>
      <c r="D270" s="139"/>
      <c r="E270" s="23"/>
    </row>
    <row r="271" spans="3:5" ht="12.75">
      <c r="C271" s="138"/>
      <c r="D271" s="139"/>
      <c r="E271" s="23"/>
    </row>
    <row r="272" spans="3:5" ht="12.75">
      <c r="C272" s="138"/>
      <c r="D272" s="139"/>
      <c r="E272" s="23"/>
    </row>
    <row r="273" spans="3:5" ht="12.75">
      <c r="C273" s="138"/>
      <c r="D273" s="139"/>
      <c r="E273" s="23"/>
    </row>
    <row r="274" spans="3:5" ht="12.75">
      <c r="C274" s="138"/>
      <c r="D274" s="139"/>
      <c r="E274" s="23"/>
    </row>
    <row r="275" spans="3:5" ht="12.75">
      <c r="C275" s="138"/>
      <c r="D275" s="139"/>
      <c r="E275" s="23"/>
    </row>
    <row r="276" spans="3:5" ht="12.75">
      <c r="C276" s="138"/>
      <c r="D276" s="139"/>
      <c r="E276" s="23"/>
    </row>
    <row r="277" spans="3:5" ht="12.75">
      <c r="C277" s="138"/>
      <c r="D277" s="139"/>
      <c r="E277" s="23"/>
    </row>
    <row r="278" spans="3:5" ht="12.75">
      <c r="C278" s="138"/>
      <c r="D278" s="139"/>
      <c r="E278" s="23"/>
    </row>
    <row r="279" spans="3:5" ht="12.75">
      <c r="C279" s="138"/>
      <c r="D279" s="139"/>
      <c r="E279" s="23"/>
    </row>
    <row r="280" spans="3:5" ht="12.75">
      <c r="C280" s="138"/>
      <c r="D280" s="139"/>
      <c r="E280" s="23"/>
    </row>
    <row r="281" spans="3:5" ht="12.75">
      <c r="C281" s="138"/>
      <c r="D281" s="139"/>
      <c r="E281" s="23"/>
    </row>
    <row r="282" spans="3:5" ht="12.75">
      <c r="C282" s="138"/>
      <c r="D282" s="139"/>
      <c r="E282" s="23"/>
    </row>
    <row r="283" spans="3:5" ht="12.75">
      <c r="C283" s="138"/>
      <c r="D283" s="139"/>
      <c r="E283" s="23"/>
    </row>
    <row r="284" spans="3:5" ht="12.75">
      <c r="C284" s="138"/>
      <c r="D284" s="139"/>
      <c r="E284" s="23"/>
    </row>
    <row r="285" spans="3:5" ht="12.75">
      <c r="C285" s="138"/>
      <c r="D285" s="139"/>
      <c r="E285" s="23"/>
    </row>
    <row r="286" spans="3:5" ht="12.75">
      <c r="C286" s="138"/>
      <c r="D286" s="139"/>
      <c r="E286" s="23"/>
    </row>
    <row r="287" spans="3:5" ht="12.75">
      <c r="C287" s="138"/>
      <c r="D287" s="139"/>
      <c r="E287" s="23"/>
    </row>
    <row r="288" spans="3:5" ht="12.75">
      <c r="C288" s="138"/>
      <c r="D288" s="139"/>
      <c r="E288" s="23"/>
    </row>
    <row r="289" spans="3:5" ht="12.75">
      <c r="C289" s="138"/>
      <c r="D289" s="139"/>
      <c r="E289" s="23"/>
    </row>
    <row r="290" spans="3:5" ht="12.75">
      <c r="C290" s="138"/>
      <c r="D290" s="139"/>
      <c r="E290" s="23"/>
    </row>
    <row r="291" spans="3:5" ht="12.75">
      <c r="C291" s="138"/>
      <c r="D291" s="139"/>
      <c r="E291" s="23"/>
    </row>
    <row r="292" spans="3:5" ht="12.75">
      <c r="C292" s="138"/>
      <c r="D292" s="139"/>
      <c r="E292" s="23"/>
    </row>
    <row r="293" spans="3:5" ht="12.75">
      <c r="C293" s="138"/>
      <c r="D293" s="139"/>
      <c r="E293" s="23"/>
    </row>
    <row r="294" spans="3:5" ht="12.75">
      <c r="C294" s="138"/>
      <c r="D294" s="139"/>
      <c r="E294" s="23"/>
    </row>
  </sheetData>
  <sheetProtection/>
  <mergeCells count="100">
    <mergeCell ref="BZ52:CB52"/>
    <mergeCell ref="BW52:BY52"/>
    <mergeCell ref="AC68:AE68"/>
    <mergeCell ref="AG68:AI68"/>
    <mergeCell ref="M33:U51"/>
    <mergeCell ref="M6:U6"/>
    <mergeCell ref="P24:Q24"/>
    <mergeCell ref="N32:S32"/>
    <mergeCell ref="B32:C32"/>
    <mergeCell ref="P15:P16"/>
    <mergeCell ref="N24:O24"/>
    <mergeCell ref="M19:M20"/>
    <mergeCell ref="R24:S24"/>
    <mergeCell ref="P19:P20"/>
    <mergeCell ref="Q19:Q20"/>
    <mergeCell ref="AH5:AJ5"/>
    <mergeCell ref="M13:M14"/>
    <mergeCell ref="P13:P14"/>
    <mergeCell ref="Q13:Q14"/>
    <mergeCell ref="M15:M16"/>
    <mergeCell ref="B2:I2"/>
    <mergeCell ref="P11:S11"/>
    <mergeCell ref="M12:U12"/>
    <mergeCell ref="M4:U4"/>
    <mergeCell ref="C69:E69"/>
    <mergeCell ref="M23:U23"/>
    <mergeCell ref="AD5:AF5"/>
    <mergeCell ref="Q15:Q16"/>
    <mergeCell ref="M17:M18"/>
    <mergeCell ref="P17:P18"/>
    <mergeCell ref="Q17:Q18"/>
    <mergeCell ref="C68:D68"/>
    <mergeCell ref="M10:U10"/>
    <mergeCell ref="T24:U24"/>
    <mergeCell ref="C79:E79"/>
    <mergeCell ref="C231:D231"/>
    <mergeCell ref="C232:D232"/>
    <mergeCell ref="C233:D233"/>
    <mergeCell ref="C234:D234"/>
    <mergeCell ref="C92:E92"/>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91:D291"/>
    <mergeCell ref="C292:D292"/>
    <mergeCell ref="C293:D293"/>
    <mergeCell ref="C294:D294"/>
    <mergeCell ref="C284:D284"/>
    <mergeCell ref="C285:D285"/>
    <mergeCell ref="C286:D286"/>
    <mergeCell ref="C287:D287"/>
    <mergeCell ref="C288:D288"/>
    <mergeCell ref="C289:D289"/>
    <mergeCell ref="C290:D290"/>
    <mergeCell ref="C277:D277"/>
    <mergeCell ref="C278:D278"/>
    <mergeCell ref="C279:D279"/>
    <mergeCell ref="C280:D280"/>
    <mergeCell ref="C281:D281"/>
    <mergeCell ref="C282:D282"/>
    <mergeCell ref="C283:D283"/>
  </mergeCells>
  <dataValidations count="2">
    <dataValidation type="list" allowBlank="1" showInputMessage="1" showErrorMessage="1" sqref="P3">
      <formula1>$AC$54:$AC$64</formula1>
    </dataValidation>
    <dataValidation type="list" allowBlank="1" showInputMessage="1" showErrorMessage="1" sqref="P11:S11">
      <formula1>$B$21:$B$23</formula1>
    </dataValidation>
  </dataValidations>
  <hyperlinks>
    <hyperlink ref="BX54" r:id="rId1" display="http://www.topten.eu/english/professional-refrigerators/beverage-coolers-1.html"/>
    <hyperlink ref="BX55" r:id="rId2" display="http://www.topprodukte.at/de/Products-Lists/topproductscat1/188/topproductscat2/540/topproductscat3/545/topprodukte_sort_listing/x/topprodukte_sort_direction/x/topprodukte_how_many_ds/1.html"/>
    <hyperlink ref="BX56" r:id="rId3" display="http://www.topten.ch/deutsch/gewerbegeraete/glastuer-kuehlschraenke-1-tuerig.html"/>
    <hyperlink ref="BX57" r:id="rId4" display="http://www.topten.ch/francais/froids-professionnels/refrigerateurs-avec-porte-en-verre.html"/>
    <hyperlink ref="BY54" r:id="rId5" display="http://www.topten.eu/english/professional-refrigerators/vertical-chilled-display-cabinets-with-doors.html"/>
    <hyperlink ref="BY55" r:id="rId6" display="http://www.topten.eu/english/professional-refrigerators/vertical-chilled-display-cabinets-with-doors.html"/>
    <hyperlink ref="BY56" r:id="rId7" display="http://www.topten.eu/english/professional-refrigerators/vertical-chilled-display-cabinets-with-doors.html"/>
    <hyperlink ref="BY57" r:id="rId8" display="http://www.topten.eu/english/professional-refrigerators/vertical-chilled-display-cabinets-with-doors.html"/>
    <hyperlink ref="BT62" r:id="rId9" display="http://www.eurotopten.it"/>
    <hyperlink ref="BT58" r:id="rId10" display="http://www.eurotopten.it"/>
  </hyperlinks>
  <printOptions/>
  <pageMargins left="0.7" right="0.7" top="0.787401575" bottom="0.787401575" header="0.3" footer="0.3"/>
  <pageSetup horizontalDpi="600" verticalDpi="600" orientation="portrait" paperSize="9" r:id="rId14"/>
  <ignoredErrors>
    <ignoredError sqref="Q29:Q30 N29:N30 N24:N25 M32:N32 M33 Q7 Q19 Q21:Q22 P24:P26 Q25:T25 R24 R26:R27 S26:S27 T24 T26:T27 Q26 M4 M6:M8 M10 M12:M13 M15 M17 M19 M21:M23 M25:M27 N27" unlockedFormula="1"/>
  </ignoredErrors>
  <drawing r:id="rId13"/>
  <legacyDrawing r:id="rId1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Presch David</dc:creator>
  <cp:keywords/>
  <dc:description/>
  <cp:lastModifiedBy>Michal Staša</cp:lastModifiedBy>
  <dcterms:created xsi:type="dcterms:W3CDTF">2015-06-24T06:34:37Z</dcterms:created>
  <dcterms:modified xsi:type="dcterms:W3CDTF">2016-04-25T13:21:49Z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